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7536" activeTab="0"/>
  </bookViews>
  <sheets>
    <sheet name="使い方" sheetId="1" r:id="rId1"/>
    <sheet name="地中熱交換器タイプ確認シート" sheetId="2" r:id="rId2"/>
    <sheet name="【記入例】" sheetId="3" r:id="rId3"/>
    <sheet name="【記入例-1】" sheetId="4" state="hidden" r:id="rId4"/>
    <sheet name="【記入例-2】" sheetId="5" state="hidden" r:id="rId5"/>
  </sheets>
  <definedNames>
    <definedName name="_xlnm.Print_Area" localSheetId="2">'【記入例】'!$A$1:$H$39</definedName>
    <definedName name="_xlnm.Print_Area" localSheetId="3">'【記入例-1】'!$A$1:$H$39</definedName>
    <definedName name="_xlnm.Print_Area" localSheetId="4">'【記入例-2】'!$A$1:$H$39</definedName>
    <definedName name="_xlnm.Print_Area" localSheetId="1">'地中熱交換器タイプ確認シート'!$A$1:$H$39</definedName>
  </definedNames>
  <calcPr fullCalcOnLoad="1"/>
</workbook>
</file>

<file path=xl/sharedStrings.xml><?xml version="1.0" encoding="utf-8"?>
<sst xmlns="http://schemas.openxmlformats.org/spreadsheetml/2006/main" count="486" uniqueCount="141">
  <si>
    <t>入力者等：</t>
  </si>
  <si>
    <t>作成日等：</t>
  </si>
  <si>
    <t>○○事務所</t>
  </si>
  <si>
    <t>●入力情報</t>
  </si>
  <si>
    <t>(1) サーマルレスポンス試験による計測値を使う方法</t>
  </si>
  <si>
    <t>lの係数2</t>
  </si>
  <si>
    <t>lの係数1(計算用)</t>
  </si>
  <si>
    <t>　項目</t>
  </si>
  <si>
    <t>1階事務室空調</t>
  </si>
  <si>
    <r>
      <rPr>
        <sz val="11"/>
        <rFont val="Times New Roman"/>
        <family val="1"/>
      </rPr>
      <t xml:space="preserve"> </t>
    </r>
    <r>
      <rPr>
        <sz val="11"/>
        <rFont val="ＭＳ Ｐ明朝"/>
        <family val="1"/>
      </rPr>
      <t>(2) 設計最大熱交換量</t>
    </r>
    <r>
      <rPr>
        <i/>
        <sz val="11"/>
        <rFont val="Times New Roman"/>
        <family val="1"/>
      </rPr>
      <t>H</t>
    </r>
    <r>
      <rPr>
        <sz val="11"/>
        <rFont val="Times New Roman"/>
        <family val="1"/>
      </rPr>
      <t>[W]</t>
    </r>
    <r>
      <rPr>
        <sz val="11"/>
        <rFont val="ＭＳ Ｐ明朝"/>
        <family val="1"/>
      </rPr>
      <t>の算出</t>
    </r>
  </si>
  <si>
    <t>○○○株式会社　○○　○○</t>
  </si>
  <si>
    <t xml:space="preserve"> (4) 熱交換器タイプ</t>
  </si>
  <si>
    <t>λのデフォルト値</t>
  </si>
  <si>
    <t>※本シートは、地中熱ヒートポンプシステムの諸元を確認できる図面資料等と揃えてまとめて提出することで、審査の簡略化を図ることを意図して作成しています。算定結果の正しさを保証するものではありませんので、使用者の責任において使用してください。</t>
  </si>
  <si>
    <t xml:space="preserve"> 0) 地域区分</t>
  </si>
  <si>
    <t xml:space="preserve"> 0) 地域区分</t>
  </si>
  <si>
    <t>1地域</t>
  </si>
  <si>
    <t>2地域</t>
  </si>
  <si>
    <t>3地域</t>
  </si>
  <si>
    <t>4地域</t>
  </si>
  <si>
    <t>5地域</t>
  </si>
  <si>
    <t>6地域</t>
  </si>
  <si>
    <t>7地域</t>
  </si>
  <si>
    <t>8地域</t>
  </si>
  <si>
    <t>1) 地中熱交換器の種類</t>
  </si>
  <si>
    <t>ダブルUチューブ</t>
  </si>
  <si>
    <t>シングルUチューブ</t>
  </si>
  <si>
    <t>水平埋設型</t>
  </si>
  <si>
    <t>地盤の熱伝導率の決定方法</t>
  </si>
  <si>
    <t>(2) 敷地内の地盤調査により得られた土質柱状図から算定する方法</t>
  </si>
  <si>
    <t>(3) デフォルト値を使う方法</t>
  </si>
  <si>
    <t>　入力(選択)にあたっての注意事項</t>
  </si>
  <si>
    <r>
      <rPr>
        <sz val="11"/>
        <rFont val="Times New Roman"/>
        <family val="1"/>
      </rPr>
      <t xml:space="preserve"> </t>
    </r>
    <r>
      <rPr>
        <sz val="11"/>
        <rFont val="ＭＳ Ｐ明朝"/>
        <family val="1"/>
      </rPr>
      <t>(3) 相当最大熱交換能力</t>
    </r>
    <r>
      <rPr>
        <i/>
        <sz val="11"/>
        <rFont val="Times New Roman"/>
        <family val="1"/>
      </rPr>
      <t>Q'</t>
    </r>
    <r>
      <rPr>
        <sz val="11"/>
        <rFont val="Times New Roman"/>
        <family val="1"/>
      </rPr>
      <t>[W/m]</t>
    </r>
    <r>
      <rPr>
        <sz val="11"/>
        <rFont val="ＭＳ Ｐ明朝"/>
        <family val="1"/>
      </rPr>
      <t>の算出</t>
    </r>
  </si>
  <si>
    <t>【本シートの使用にあたっては、以下の注意事項を確認し、承諾したものとみなします】</t>
  </si>
  <si>
    <t>※「二重枠」に囲まれたセルに地中熱ヒートポンプシステムの諸元を入力することで、自動計算により地中熱交換器の採熱・放熱能力を反映した「タイプ」を確認することができます。</t>
  </si>
  <si>
    <r>
      <t>※地中熱ヒートポンプの定格性能を入力する。入力値は水－空気ヒートポンプについては、「</t>
    </r>
    <r>
      <rPr>
        <sz val="11"/>
        <rFont val="Times New Roman"/>
        <family val="1"/>
      </rPr>
      <t xml:space="preserve">JIS B 8616:2015 </t>
    </r>
    <r>
      <rPr>
        <sz val="11"/>
        <rFont val="ＭＳ Ｐ明朝"/>
        <family val="1"/>
      </rPr>
      <t>パッケージエアコンディショナ」の定格条件における値を、水－水ヒートポンプについては、「</t>
    </r>
    <r>
      <rPr>
        <sz val="11"/>
        <rFont val="Times New Roman"/>
        <family val="1"/>
      </rPr>
      <t xml:space="preserve">JIS B 8613:1994 </t>
    </r>
    <r>
      <rPr>
        <sz val="11"/>
        <rFont val="ＭＳ Ｐ明朝"/>
        <family val="1"/>
      </rPr>
      <t>ウォーターチリングユニット」または「</t>
    </r>
    <r>
      <rPr>
        <sz val="11"/>
        <rFont val="Times New Roman"/>
        <family val="1"/>
      </rPr>
      <t xml:space="preserve">JRA 4066:2014 </t>
    </r>
    <r>
      <rPr>
        <sz val="11"/>
        <rFont val="ＭＳ Ｐ明朝"/>
        <family val="1"/>
      </rPr>
      <t>ウォーターチリングユニット」の定格条件における値を入力する。ただし、循環ポンプを内蔵した機種では、ポンプ動力を除外した値を入力する。</t>
    </r>
  </si>
  <si>
    <t>●地中熱交換器のタイプ確認</t>
  </si>
  <si>
    <t>(選択)</t>
  </si>
  <si>
    <t>決定方法：
(選択)</t>
  </si>
  <si>
    <t xml:space="preserve"> 2) 地盤の有効熱伝導率</t>
  </si>
  <si>
    <t>構成1</t>
  </si>
  <si>
    <t>構成2</t>
  </si>
  <si>
    <t>構成3</t>
  </si>
  <si>
    <t>水平埋設型</t>
  </si>
  <si>
    <t>地中熱交換器の構成：　</t>
  </si>
  <si>
    <t>※本シートは、「3種類」までの異なる熱交換部位で構成された地中熱交換器まで扱うことができます。「4種類」以上の場合は本シートを複数枚使用する等で対応してください。</t>
  </si>
  <si>
    <t>建物(等)の名前：</t>
  </si>
  <si>
    <t>（１）地中熱交換器タイプ確認シートの概要</t>
  </si>
  <si>
    <t>（３）入力前の準備</t>
  </si>
  <si>
    <t>（４）入力方法</t>
  </si>
  <si>
    <t>　本シートをダウンロードした際に、WindowsおよびExcelのVersionによっては開けない場合があります(「ファイルが破損しているため開くことができません」といった表示が出ることがあります)。その場合はコンピュータのセキュリティ設定によりブロックされている可能性が考えられます。Windowsでは、ファイルのプロパティを確認し(ファイルを選択して右クリック→「プロパティ」を選択)、「全般」タブの一番下の「セキュリティ」の項目で「ブロックの解除」ボタンを押すことでファイルを開ける場合があります（但し、自己責任で実施してください）。それでも開けない場合は、OSやセキュリティソフト等の設定を各自でご確認ください。</t>
  </si>
  <si>
    <t>　本シートの計算はセル内の数式ですべて処理されています。数式が入力されているセルを不用意に書き換えた場合、計算が適切にされない場合がありますのでご注意下さい。</t>
  </si>
  <si>
    <t>　本シートはA4用紙1枚に印刷できるように調整していますが、使用環境によっては1枚に収まらない可能性があります。お使いの環境に合わせて、設定を適宜調整してください。</t>
  </si>
  <si>
    <t>　本シートの「二重枠」で囲まれたセルに、基本情報ならびに地中熱ヒートポンプシステムの諸元を入力します。入力にあたっては、本シートの「入力(選択)にあたっての注意事項」欄、表下の注意事項について確認してください。また、計算方法および「計算式」欄の計算式を確認し、検算することを推奨します。</t>
  </si>
  <si>
    <t>② 作成日、入力者等を記入する。</t>
  </si>
  <si>
    <t>③ 建物(等)の名前を記入する。</t>
  </si>
  <si>
    <t>　具体的な入力方法は次の通りです。文中の丸数字は図1中に記載した丸数字と対応しています。</t>
  </si>
  <si>
    <t>⑤ 省エネルギー基準における地域区分を選択する。</t>
  </si>
  <si>
    <t>⑥ 本シートでは、一台(一群)の地中熱ヒートポンプに属する熱交換器が複数の部位で構成される場合には、それぞれの熱交換部位について入力することができる(ただし3構成まで)。4構成以上については、本シートを複数使用することで適宜対応されたい。</t>
  </si>
  <si>
    <t>⑦ 熱交換器(部位)の種類を選択する。</t>
  </si>
  <si>
    <t>⑧ 熱交換部位i毎に地盤の有効熱伝導率を決定した方法を選択する。</t>
  </si>
  <si>
    <t>　</t>
  </si>
  <si>
    <t xml:space="preserve">                    計算値</t>
  </si>
  <si>
    <t xml:space="preserve">                      入力(選択)</t>
  </si>
  <si>
    <t>lの係数1d(計算用)</t>
  </si>
  <si>
    <t>lの係数2d(計算用)</t>
  </si>
  <si>
    <t>間接型水充填</t>
  </si>
  <si>
    <r>
      <rPr>
        <i/>
        <sz val="11"/>
        <rFont val="Times New Roman"/>
        <family val="1"/>
      </rPr>
      <t>L</t>
    </r>
    <r>
      <rPr>
        <i/>
        <vertAlign val="subscript"/>
        <sz val="11"/>
        <rFont val="Times New Roman"/>
        <family val="1"/>
      </rPr>
      <t>i</t>
    </r>
    <r>
      <rPr>
        <i/>
        <sz val="11"/>
        <rFont val="Times New Roman"/>
        <family val="1"/>
      </rPr>
      <t xml:space="preserve"> </t>
    </r>
    <r>
      <rPr>
        <sz val="11"/>
        <rFont val="Times New Roman"/>
        <family val="1"/>
      </rPr>
      <t>[m]=</t>
    </r>
    <r>
      <rPr>
        <sz val="11"/>
        <color indexed="9"/>
        <rFont val="Times New Roman"/>
        <family val="1"/>
      </rPr>
      <t>_</t>
    </r>
  </si>
  <si>
    <r>
      <t>冷房時：</t>
    </r>
    <r>
      <rPr>
        <sz val="11"/>
        <rFont val="Times New Roman"/>
        <family val="1"/>
      </rPr>
      <t xml:space="preserve">  </t>
    </r>
    <r>
      <rPr>
        <sz val="11"/>
        <color indexed="9"/>
        <rFont val="Times New Roman"/>
        <family val="1"/>
      </rPr>
      <t>_</t>
    </r>
    <r>
      <rPr>
        <sz val="11"/>
        <rFont val="ＭＳ Ｐ明朝"/>
        <family val="1"/>
      </rPr>
      <t xml:space="preserve">
</t>
    </r>
    <r>
      <rPr>
        <i/>
        <sz val="11"/>
        <rFont val="Times New Roman"/>
        <family val="1"/>
      </rPr>
      <t>q</t>
    </r>
    <r>
      <rPr>
        <i/>
        <vertAlign val="subscript"/>
        <sz val="11"/>
        <rFont val="Times New Roman"/>
        <family val="1"/>
      </rPr>
      <t>C</t>
    </r>
    <r>
      <rPr>
        <i/>
        <sz val="11"/>
        <rFont val="Times New Roman"/>
        <family val="1"/>
      </rPr>
      <t xml:space="preserve"> </t>
    </r>
    <r>
      <rPr>
        <sz val="11"/>
        <rFont val="Times New Roman"/>
        <family val="1"/>
      </rPr>
      <t>[kW]=</t>
    </r>
    <r>
      <rPr>
        <sz val="11"/>
        <color indexed="9"/>
        <rFont val="Times New Roman"/>
        <family val="1"/>
      </rPr>
      <t>_</t>
    </r>
  </si>
  <si>
    <r>
      <t>暖房時：</t>
    </r>
    <r>
      <rPr>
        <sz val="11"/>
        <rFont val="Times New Roman"/>
        <family val="1"/>
      </rPr>
      <t xml:space="preserve">  </t>
    </r>
    <r>
      <rPr>
        <sz val="11"/>
        <color indexed="9"/>
        <rFont val="Times New Roman"/>
        <family val="1"/>
      </rPr>
      <t>_</t>
    </r>
    <r>
      <rPr>
        <sz val="11"/>
        <rFont val="ＭＳ Ｐ明朝"/>
        <family val="1"/>
      </rPr>
      <t xml:space="preserve">
</t>
    </r>
    <r>
      <rPr>
        <i/>
        <sz val="11"/>
        <rFont val="Times New Roman"/>
        <family val="1"/>
      </rPr>
      <t>q</t>
    </r>
    <r>
      <rPr>
        <i/>
        <vertAlign val="subscript"/>
        <sz val="11"/>
        <rFont val="Times New Roman"/>
        <family val="1"/>
      </rPr>
      <t>H</t>
    </r>
    <r>
      <rPr>
        <i/>
        <sz val="11"/>
        <rFont val="Times New Roman"/>
        <family val="1"/>
      </rPr>
      <t xml:space="preserve"> </t>
    </r>
    <r>
      <rPr>
        <sz val="11"/>
        <rFont val="Times New Roman"/>
        <family val="1"/>
      </rPr>
      <t>[kW]=</t>
    </r>
    <r>
      <rPr>
        <sz val="11"/>
        <color indexed="9"/>
        <rFont val="Times New Roman"/>
        <family val="1"/>
      </rPr>
      <t>_</t>
    </r>
  </si>
  <si>
    <r>
      <t>冷房時：</t>
    </r>
    <r>
      <rPr>
        <sz val="11"/>
        <rFont val="Times New Roman"/>
        <family val="1"/>
      </rPr>
      <t xml:space="preserve">  </t>
    </r>
    <r>
      <rPr>
        <sz val="11"/>
        <color indexed="9"/>
        <rFont val="Times New Roman"/>
        <family val="1"/>
      </rPr>
      <t>_</t>
    </r>
    <r>
      <rPr>
        <sz val="11"/>
        <rFont val="ＭＳ Ｐ明朝"/>
        <family val="1"/>
      </rPr>
      <t xml:space="preserve">
</t>
    </r>
    <r>
      <rPr>
        <i/>
        <sz val="11"/>
        <rFont val="Times New Roman"/>
        <family val="1"/>
      </rPr>
      <t>e</t>
    </r>
    <r>
      <rPr>
        <i/>
        <vertAlign val="subscript"/>
        <sz val="11"/>
        <rFont val="Times New Roman"/>
        <family val="1"/>
      </rPr>
      <t>C</t>
    </r>
    <r>
      <rPr>
        <i/>
        <sz val="11"/>
        <rFont val="Times New Roman"/>
        <family val="1"/>
      </rPr>
      <t xml:space="preserve"> </t>
    </r>
    <r>
      <rPr>
        <sz val="11"/>
        <rFont val="Times New Roman"/>
        <family val="1"/>
      </rPr>
      <t>[kW]=</t>
    </r>
    <r>
      <rPr>
        <sz val="11"/>
        <color indexed="9"/>
        <rFont val="Times New Roman"/>
        <family val="1"/>
      </rPr>
      <t>_</t>
    </r>
  </si>
  <si>
    <r>
      <t>暖房時：</t>
    </r>
    <r>
      <rPr>
        <sz val="11"/>
        <rFont val="Times New Roman"/>
        <family val="1"/>
      </rPr>
      <t xml:space="preserve">  </t>
    </r>
    <r>
      <rPr>
        <sz val="11"/>
        <color indexed="9"/>
        <rFont val="Times New Roman"/>
        <family val="1"/>
      </rPr>
      <t>_</t>
    </r>
    <r>
      <rPr>
        <sz val="11"/>
        <rFont val="ＭＳ Ｐ明朝"/>
        <family val="1"/>
      </rPr>
      <t xml:space="preserve">
</t>
    </r>
    <r>
      <rPr>
        <i/>
        <sz val="11"/>
        <rFont val="Times New Roman"/>
        <family val="1"/>
      </rPr>
      <t>e</t>
    </r>
    <r>
      <rPr>
        <i/>
        <vertAlign val="subscript"/>
        <sz val="11"/>
        <rFont val="Times New Roman"/>
        <family val="1"/>
      </rPr>
      <t>H</t>
    </r>
    <r>
      <rPr>
        <i/>
        <sz val="11"/>
        <rFont val="Times New Roman"/>
        <family val="1"/>
      </rPr>
      <t xml:space="preserve"> </t>
    </r>
    <r>
      <rPr>
        <sz val="11"/>
        <rFont val="Times New Roman"/>
        <family val="1"/>
      </rPr>
      <t>[kW]=</t>
    </r>
    <r>
      <rPr>
        <sz val="11"/>
        <color indexed="9"/>
        <rFont val="Times New Roman"/>
        <family val="1"/>
      </rPr>
      <t>]</t>
    </r>
  </si>
  <si>
    <r>
      <rPr>
        <i/>
        <sz val="11"/>
        <rFont val="Times New Roman"/>
        <family val="1"/>
      </rPr>
      <t>λ</t>
    </r>
    <r>
      <rPr>
        <i/>
        <vertAlign val="subscript"/>
        <sz val="11"/>
        <rFont val="Times New Roman"/>
        <family val="1"/>
      </rPr>
      <t>i</t>
    </r>
    <r>
      <rPr>
        <sz val="11"/>
        <rFont val="Times New Roman"/>
        <family val="1"/>
      </rPr>
      <t xml:space="preserve"> [W/(mK)]=</t>
    </r>
    <r>
      <rPr>
        <sz val="11"/>
        <color indexed="9"/>
        <rFont val="Times New Roman"/>
        <family val="1"/>
      </rPr>
      <t>_</t>
    </r>
  </si>
  <si>
    <r>
      <rPr>
        <i/>
        <sz val="11"/>
        <rFont val="Times New Roman"/>
        <family val="1"/>
      </rPr>
      <t>l</t>
    </r>
    <r>
      <rPr>
        <i/>
        <vertAlign val="subscript"/>
        <sz val="11"/>
        <rFont val="Times New Roman"/>
        <family val="1"/>
      </rPr>
      <t>i</t>
    </r>
    <r>
      <rPr>
        <i/>
        <sz val="11"/>
        <rFont val="Times New Roman"/>
        <family val="1"/>
      </rPr>
      <t xml:space="preserve"> </t>
    </r>
    <r>
      <rPr>
        <sz val="11"/>
        <rFont val="Times New Roman"/>
        <family val="1"/>
      </rPr>
      <t>[-]=</t>
    </r>
    <r>
      <rPr>
        <sz val="11"/>
        <color indexed="9"/>
        <rFont val="Times New Roman"/>
        <family val="1"/>
      </rPr>
      <t>_</t>
    </r>
  </si>
  <si>
    <r>
      <rPr>
        <i/>
        <sz val="11"/>
        <rFont val="Times New Roman"/>
        <family val="1"/>
      </rPr>
      <t>L</t>
    </r>
    <r>
      <rPr>
        <i/>
        <vertAlign val="subscript"/>
        <sz val="11"/>
        <rFont val="Times New Roman"/>
        <family val="1"/>
      </rPr>
      <t>i</t>
    </r>
    <r>
      <rPr>
        <i/>
        <sz val="11"/>
        <rFont val="Times New Roman"/>
        <family val="1"/>
      </rPr>
      <t xml:space="preserve">' </t>
    </r>
    <r>
      <rPr>
        <sz val="11"/>
        <rFont val="Times New Roman"/>
        <family val="1"/>
      </rPr>
      <t>[m]=</t>
    </r>
    <r>
      <rPr>
        <sz val="11"/>
        <color indexed="9"/>
        <rFont val="Times New Roman"/>
        <family val="1"/>
      </rPr>
      <t>_</t>
    </r>
  </si>
  <si>
    <r>
      <rPr>
        <i/>
        <sz val="11"/>
        <rFont val="Times New Roman"/>
        <family val="1"/>
      </rPr>
      <t xml:space="preserve">L' </t>
    </r>
    <r>
      <rPr>
        <sz val="11"/>
        <rFont val="Times New Roman"/>
        <family val="1"/>
      </rPr>
      <t>[m]=</t>
    </r>
    <r>
      <rPr>
        <sz val="11"/>
        <color indexed="9"/>
        <rFont val="Times New Roman"/>
        <family val="1"/>
      </rPr>
      <t>_</t>
    </r>
  </si>
  <si>
    <r>
      <rPr>
        <i/>
        <sz val="11"/>
        <rFont val="Times New Roman"/>
        <family val="1"/>
      </rPr>
      <t>H</t>
    </r>
    <r>
      <rPr>
        <i/>
        <vertAlign val="subscript"/>
        <sz val="11"/>
        <rFont val="Times New Roman"/>
        <family val="1"/>
      </rPr>
      <t>C</t>
    </r>
    <r>
      <rPr>
        <sz val="11"/>
        <rFont val="Times New Roman"/>
        <family val="1"/>
      </rPr>
      <t>' [kW]=</t>
    </r>
    <r>
      <rPr>
        <sz val="11"/>
        <color indexed="9"/>
        <rFont val="Times New Roman"/>
        <family val="1"/>
      </rPr>
      <t>_</t>
    </r>
  </si>
  <si>
    <r>
      <rPr>
        <i/>
        <sz val="11"/>
        <rFont val="Times New Roman"/>
        <family val="1"/>
      </rPr>
      <t>H</t>
    </r>
    <r>
      <rPr>
        <i/>
        <vertAlign val="subscript"/>
        <sz val="11"/>
        <rFont val="Times New Roman"/>
        <family val="1"/>
      </rPr>
      <t>H</t>
    </r>
    <r>
      <rPr>
        <sz val="11"/>
        <rFont val="Times New Roman"/>
        <family val="1"/>
      </rPr>
      <t>' [kW]=</t>
    </r>
    <r>
      <rPr>
        <sz val="11"/>
        <color indexed="9"/>
        <rFont val="Times New Roman"/>
        <family val="1"/>
      </rPr>
      <t>_</t>
    </r>
  </si>
  <si>
    <r>
      <rPr>
        <i/>
        <sz val="11"/>
        <rFont val="Times New Roman"/>
        <family val="1"/>
      </rPr>
      <t>H</t>
    </r>
    <r>
      <rPr>
        <sz val="11"/>
        <rFont val="Times New Roman"/>
        <family val="1"/>
      </rPr>
      <t xml:space="preserve"> [kW]=</t>
    </r>
    <r>
      <rPr>
        <sz val="11"/>
        <color indexed="9"/>
        <rFont val="Times New Roman"/>
        <family val="1"/>
      </rPr>
      <t>_</t>
    </r>
  </si>
  <si>
    <r>
      <rPr>
        <i/>
        <sz val="11"/>
        <rFont val="Times New Roman"/>
        <family val="1"/>
      </rPr>
      <t>Q</t>
    </r>
    <r>
      <rPr>
        <sz val="11"/>
        <rFont val="Times New Roman"/>
        <family val="1"/>
      </rPr>
      <t>' [W/m]=</t>
    </r>
    <r>
      <rPr>
        <sz val="11"/>
        <color indexed="9"/>
        <rFont val="Times New Roman"/>
        <family val="1"/>
      </rPr>
      <t>_</t>
    </r>
  </si>
  <si>
    <t>lの係数1(表示用前半)</t>
  </si>
  <si>
    <t>lの係数1(表示用後半)</t>
  </si>
  <si>
    <t>×</t>
  </si>
  <si>
    <t>1.3957</t>
  </si>
  <si>
    <t>1.3957×1.3</t>
  </si>
  <si>
    <t>1.0023×1.3×1.3</t>
  </si>
  <si>
    <t>(-0.881×</t>
  </si>
  <si>
    <t>lの係数2(表示用前半)</t>
  </si>
  <si>
    <t>lの係数2(表示用後半)</t>
  </si>
  <si>
    <t>-0.481</t>
  </si>
  <si>
    <t>-0.439</t>
  </si>
  <si>
    <t>0.055×</t>
  </si>
  <si>
    <r>
      <rPr>
        <sz val="11"/>
        <rFont val="Times New Roman"/>
        <family val="1"/>
      </rPr>
      <t xml:space="preserve"> </t>
    </r>
    <r>
      <rPr>
        <sz val="11"/>
        <rFont val="ＭＳ Ｐ明朝"/>
        <family val="1"/>
      </rPr>
      <t>(1) 相当熱交換器長</t>
    </r>
    <r>
      <rPr>
        <i/>
        <sz val="11"/>
        <rFont val="Times New Roman"/>
        <family val="1"/>
      </rPr>
      <t>L</t>
    </r>
    <r>
      <rPr>
        <sz val="11"/>
        <rFont val="Times New Roman"/>
        <family val="1"/>
      </rPr>
      <t>'[m]</t>
    </r>
    <r>
      <rPr>
        <sz val="11"/>
        <rFont val="ＭＳ Ｐ明朝"/>
        <family val="1"/>
      </rPr>
      <t xml:space="preserve">の算出
</t>
    </r>
  </si>
  <si>
    <r>
      <t>⑩ 熱交換部位i毎に熱交換器長</t>
    </r>
    <r>
      <rPr>
        <i/>
        <sz val="14"/>
        <rFont val="HG丸ｺﾞｼｯｸM-PRO"/>
        <family val="3"/>
      </rPr>
      <t>L</t>
    </r>
    <r>
      <rPr>
        <i/>
        <vertAlign val="subscript"/>
        <sz val="14"/>
        <rFont val="HG丸ｺﾞｼｯｸM-PRO"/>
        <family val="3"/>
      </rPr>
      <t>i</t>
    </r>
    <r>
      <rPr>
        <sz val="14"/>
        <rFont val="HG丸ｺﾞｼｯｸM-PRO"/>
        <family val="3"/>
      </rPr>
      <t>[m]を整数値で入力する。</t>
    </r>
  </si>
  <si>
    <r>
      <t xml:space="preserve"> 1</t>
    </r>
    <r>
      <rPr>
        <sz val="11"/>
        <rFont val="ＭＳ Ｐ明朝"/>
        <family val="1"/>
      </rPr>
      <t>) 地中熱交換器の種類</t>
    </r>
  </si>
  <si>
    <r>
      <t xml:space="preserve"> </t>
    </r>
    <r>
      <rPr>
        <sz val="11"/>
        <color indexed="10"/>
        <rFont val="ＭＳ Ｐ明朝"/>
        <family val="1"/>
      </rPr>
      <t>5</t>
    </r>
    <r>
      <rPr>
        <sz val="11"/>
        <rFont val="ＭＳ Ｐ明朝"/>
        <family val="1"/>
      </rPr>
      <t>-1) 地中熱ヒートポンプの定格能力</t>
    </r>
  </si>
  <si>
    <r>
      <t xml:space="preserve"> </t>
    </r>
    <r>
      <rPr>
        <sz val="11"/>
        <color indexed="10"/>
        <rFont val="ＭＳ Ｐ明朝"/>
        <family val="1"/>
      </rPr>
      <t>5</t>
    </r>
    <r>
      <rPr>
        <sz val="11"/>
        <rFont val="ＭＳ Ｐ明朝"/>
        <family val="1"/>
      </rPr>
      <t>-2) 地中熱ヒートポンプの定格消費電力</t>
    </r>
  </si>
  <si>
    <t>（２）使用にあたっての注意事項</t>
  </si>
  <si>
    <t>　本シートはMicrosoft社製表計算ソフトExcelが使用するExcel 97-2003ブック形式(拡張子：xls)のファイルとして作成しています。Windows版Excel 2013にて作成し、他のVersionでも動作を確認していますが、すべてのVersionで動作を保証するものではありません。</t>
  </si>
  <si>
    <t>　本シートではマクロ(Excel VBA)を使用していません。ファイルを開く際にはマクロを無効にして使用することを推奨します。</t>
  </si>
  <si>
    <t>(-0.5953×</t>
  </si>
  <si>
    <t>(-1.0518×</t>
  </si>
  <si>
    <t>+1.0246)×</t>
  </si>
  <si>
    <t>+1.6275)×</t>
  </si>
  <si>
    <t>+1.9231)×</t>
  </si>
  <si>
    <t>+1.2344)×</t>
  </si>
  <si>
    <t>(-0.2606×</t>
  </si>
  <si>
    <t>0.0475×</t>
  </si>
  <si>
    <t>-0.2383</t>
  </si>
  <si>
    <t>0.0613×</t>
  </si>
  <si>
    <t>-0.2943</t>
  </si>
  <si>
    <t>-0.6618</t>
  </si>
  <si>
    <t>0.2325×</t>
  </si>
  <si>
    <t>-0.6564</t>
  </si>
  <si>
    <t>大口径固体充填(d&lt;0.6m)</t>
  </si>
  <si>
    <t>大口径固体充填(d≧0.6m)</t>
  </si>
  <si>
    <t>直接循環型水充填</t>
  </si>
  <si>
    <t>　計算式等</t>
  </si>
  <si>
    <t xml:space="preserve"> 3) 地中熱交換器長</t>
  </si>
  <si>
    <r>
      <t>2017/</t>
    </r>
    <r>
      <rPr>
        <sz val="16"/>
        <rFont val="ＭＳ Ｐ明朝"/>
        <family val="1"/>
      </rPr>
      <t>○</t>
    </r>
    <r>
      <rPr>
        <sz val="16"/>
        <rFont val="Times New Roman"/>
        <family val="1"/>
      </rPr>
      <t>/</t>
    </r>
    <r>
      <rPr>
        <sz val="16"/>
        <rFont val="ＭＳ Ｐ明朝"/>
        <family val="1"/>
      </rPr>
      <t>○○</t>
    </r>
  </si>
  <si>
    <r>
      <t>⑨ 熱交換部位i毎に地盤の有効熱伝導率</t>
    </r>
    <r>
      <rPr>
        <i/>
        <sz val="14"/>
        <rFont val="HG丸ｺﾞｼｯｸM-PRO"/>
        <family val="3"/>
      </rPr>
      <t>λ</t>
    </r>
    <r>
      <rPr>
        <i/>
        <vertAlign val="subscript"/>
        <sz val="14"/>
        <rFont val="HG丸ｺﾞｼｯｸM-PRO"/>
        <family val="3"/>
      </rPr>
      <t>i</t>
    </r>
    <r>
      <rPr>
        <sz val="14"/>
        <rFont val="HG丸ｺﾞｼｯｸM-PRO"/>
        <family val="3"/>
      </rPr>
      <t>[W/(mK)]を小数点以下1桁で入力する。⑨の決定方法と齟齬がある場合にセルが赤塗りになり注意喚起がなされる。その際には右の注意事項欄を確認の上、対応されたい。</t>
    </r>
  </si>
  <si>
    <r>
      <t>⑪ 地中熱交換器の直径に係る代表寸法</t>
    </r>
    <r>
      <rPr>
        <i/>
        <sz val="14"/>
        <rFont val="HG丸ｺﾞｼｯｸM-PRO"/>
        <family val="3"/>
      </rPr>
      <t>d</t>
    </r>
    <r>
      <rPr>
        <sz val="14"/>
        <rFont val="HG丸ｺﾞｼｯｸM-PRO"/>
        <family val="3"/>
      </rPr>
      <t>[m]を小数点以下3桁までの数値で入力する。</t>
    </r>
  </si>
  <si>
    <r>
      <t>⑫ 地中熱ヒートポンプの冷房、暖房の定格能力</t>
    </r>
    <r>
      <rPr>
        <i/>
        <sz val="14"/>
        <rFont val="HG丸ｺﾞｼｯｸM-PRO"/>
        <family val="3"/>
      </rPr>
      <t>q</t>
    </r>
    <r>
      <rPr>
        <i/>
        <vertAlign val="subscript"/>
        <sz val="14"/>
        <rFont val="HG丸ｺﾞｼｯｸM-PRO"/>
        <family val="3"/>
      </rPr>
      <t>C</t>
    </r>
    <r>
      <rPr>
        <sz val="14"/>
        <rFont val="HG丸ｺﾞｼｯｸM-PRO"/>
        <family val="3"/>
      </rPr>
      <t>、</t>
    </r>
    <r>
      <rPr>
        <i/>
        <sz val="14"/>
        <rFont val="HG丸ｺﾞｼｯｸM-PRO"/>
        <family val="3"/>
      </rPr>
      <t>q</t>
    </r>
    <r>
      <rPr>
        <i/>
        <vertAlign val="subscript"/>
        <sz val="14"/>
        <rFont val="HG丸ｺﾞｼｯｸM-PRO"/>
        <family val="3"/>
      </rPr>
      <t>H</t>
    </r>
    <r>
      <rPr>
        <sz val="14"/>
        <rFont val="HG丸ｺﾞｼｯｸM-PRO"/>
        <family val="3"/>
      </rPr>
      <t>[kW]を入力する。</t>
    </r>
  </si>
  <si>
    <r>
      <t>⑬ 地中熱ヒートポンプの冷房、暖房の定格消費電力</t>
    </r>
    <r>
      <rPr>
        <i/>
        <sz val="14"/>
        <rFont val="HG丸ｺﾞｼｯｸM-PRO"/>
        <family val="3"/>
      </rPr>
      <t>e</t>
    </r>
    <r>
      <rPr>
        <i/>
        <vertAlign val="subscript"/>
        <sz val="14"/>
        <rFont val="HG丸ｺﾞｼｯｸM-PRO"/>
        <family val="3"/>
      </rPr>
      <t>C</t>
    </r>
    <r>
      <rPr>
        <sz val="14"/>
        <rFont val="HG丸ｺﾞｼｯｸM-PRO"/>
        <family val="3"/>
      </rPr>
      <t>、</t>
    </r>
    <r>
      <rPr>
        <i/>
        <sz val="14"/>
        <rFont val="HG丸ｺﾞｼｯｸM-PRO"/>
        <family val="3"/>
      </rPr>
      <t>e</t>
    </r>
    <r>
      <rPr>
        <i/>
        <vertAlign val="subscript"/>
        <sz val="14"/>
        <rFont val="HG丸ｺﾞｼｯｸM-PRO"/>
        <family val="3"/>
      </rPr>
      <t>H</t>
    </r>
    <r>
      <rPr>
        <sz val="14"/>
        <rFont val="HG丸ｺﾞｼｯｸM-PRO"/>
        <family val="3"/>
      </rPr>
      <t>[kW]を入力する。</t>
    </r>
  </si>
  <si>
    <r>
      <t>⑭ 長さの比</t>
    </r>
    <r>
      <rPr>
        <i/>
        <sz val="14"/>
        <rFont val="HG丸ｺﾞｼｯｸM-PRO"/>
        <family val="3"/>
      </rPr>
      <t>l</t>
    </r>
    <r>
      <rPr>
        <i/>
        <vertAlign val="subscript"/>
        <sz val="14"/>
        <rFont val="HG丸ｺﾞｼｯｸM-PRO"/>
        <family val="3"/>
      </rPr>
      <t>i</t>
    </r>
    <r>
      <rPr>
        <sz val="14"/>
        <rFont val="HG丸ｺﾞｼｯｸM-PRO"/>
        <family val="3"/>
      </rPr>
      <t>を、熱交換器の種類、地盤の有効熱伝導率</t>
    </r>
    <r>
      <rPr>
        <i/>
        <sz val="14"/>
        <rFont val="HG丸ｺﾞｼｯｸM-PRO"/>
        <family val="3"/>
      </rPr>
      <t>λ</t>
    </r>
    <r>
      <rPr>
        <i/>
        <vertAlign val="subscript"/>
        <sz val="14"/>
        <rFont val="HG丸ｺﾞｼｯｸM-PRO"/>
        <family val="3"/>
      </rPr>
      <t>i</t>
    </r>
    <r>
      <rPr>
        <sz val="14"/>
        <rFont val="HG丸ｺﾞｼｯｸM-PRO"/>
        <family val="3"/>
      </rPr>
      <t>から算出する。算出した</t>
    </r>
    <r>
      <rPr>
        <i/>
        <sz val="14"/>
        <rFont val="HG丸ｺﾞｼｯｸM-PRO"/>
        <family val="3"/>
      </rPr>
      <t>l</t>
    </r>
    <r>
      <rPr>
        <i/>
        <vertAlign val="subscript"/>
        <sz val="14"/>
        <rFont val="HG丸ｺﾞｼｯｸM-PRO"/>
        <family val="3"/>
      </rPr>
      <t>i</t>
    </r>
    <r>
      <rPr>
        <sz val="14"/>
        <rFont val="HG丸ｺﾞｼｯｸM-PRO"/>
        <family val="3"/>
      </rPr>
      <t>は小数点以下2桁とする。</t>
    </r>
  </si>
  <si>
    <r>
      <t>⑮ 熱交換器長</t>
    </r>
    <r>
      <rPr>
        <i/>
        <sz val="14"/>
        <rFont val="HG丸ｺﾞｼｯｸM-PRO"/>
        <family val="3"/>
      </rPr>
      <t>L</t>
    </r>
    <r>
      <rPr>
        <i/>
        <vertAlign val="subscript"/>
        <sz val="14"/>
        <rFont val="HG丸ｺﾞｼｯｸM-PRO"/>
        <family val="3"/>
      </rPr>
      <t>i</t>
    </r>
    <r>
      <rPr>
        <sz val="14"/>
        <rFont val="HG丸ｺﾞｼｯｸM-PRO"/>
        <family val="3"/>
      </rPr>
      <t>を長さの比</t>
    </r>
    <r>
      <rPr>
        <i/>
        <sz val="14"/>
        <rFont val="HG丸ｺﾞｼｯｸM-PRO"/>
        <family val="3"/>
      </rPr>
      <t>l</t>
    </r>
    <r>
      <rPr>
        <i/>
        <vertAlign val="subscript"/>
        <sz val="14"/>
        <rFont val="HG丸ｺﾞｼｯｸM-PRO"/>
        <family val="3"/>
      </rPr>
      <t>i</t>
    </r>
    <r>
      <rPr>
        <sz val="14"/>
        <rFont val="HG丸ｺﾞｼｯｸM-PRO"/>
        <family val="3"/>
      </rPr>
      <t>で除して相当熱交換器長</t>
    </r>
    <r>
      <rPr>
        <i/>
        <sz val="14"/>
        <rFont val="HG丸ｺﾞｼｯｸM-PRO"/>
        <family val="3"/>
      </rPr>
      <t>L</t>
    </r>
    <r>
      <rPr>
        <i/>
        <vertAlign val="subscript"/>
        <sz val="14"/>
        <rFont val="HG丸ｺﾞｼｯｸM-PRO"/>
        <family val="3"/>
      </rPr>
      <t>i</t>
    </r>
    <r>
      <rPr>
        <sz val="14"/>
        <rFont val="HG丸ｺﾞｼｯｸM-PRO"/>
        <family val="3"/>
      </rPr>
      <t>'[m]を算出する。算出した</t>
    </r>
    <r>
      <rPr>
        <i/>
        <sz val="14"/>
        <rFont val="HG丸ｺﾞｼｯｸM-PRO"/>
        <family val="3"/>
      </rPr>
      <t>L</t>
    </r>
    <r>
      <rPr>
        <i/>
        <vertAlign val="subscript"/>
        <sz val="14"/>
        <rFont val="HG丸ｺﾞｼｯｸM-PRO"/>
        <family val="3"/>
      </rPr>
      <t>i</t>
    </r>
    <r>
      <rPr>
        <sz val="14"/>
        <rFont val="HG丸ｺﾞｼｯｸM-PRO"/>
        <family val="3"/>
      </rPr>
      <t>'は整数値とする。</t>
    </r>
  </si>
  <si>
    <r>
      <t>⑯ 熱交換部位</t>
    </r>
    <r>
      <rPr>
        <i/>
        <sz val="14"/>
        <rFont val="HG丸ｺﾞｼｯｸM-PRO"/>
        <family val="3"/>
      </rPr>
      <t>i</t>
    </r>
    <r>
      <rPr>
        <sz val="14"/>
        <rFont val="HG丸ｺﾞｼｯｸM-PRO"/>
        <family val="3"/>
      </rPr>
      <t>毎の相当熱交換器長</t>
    </r>
    <r>
      <rPr>
        <i/>
        <sz val="14"/>
        <rFont val="HG丸ｺﾞｼｯｸM-PRO"/>
        <family val="3"/>
      </rPr>
      <t>L</t>
    </r>
    <r>
      <rPr>
        <i/>
        <vertAlign val="subscript"/>
        <sz val="14"/>
        <rFont val="HG丸ｺﾞｼｯｸM-PRO"/>
        <family val="3"/>
      </rPr>
      <t>i</t>
    </r>
    <r>
      <rPr>
        <sz val="14"/>
        <rFont val="HG丸ｺﾞｼｯｸM-PRO"/>
        <family val="3"/>
      </rPr>
      <t>'を足しあわせ、全体の相当熱交換器長</t>
    </r>
    <r>
      <rPr>
        <i/>
        <sz val="14"/>
        <rFont val="HG丸ｺﾞｼｯｸM-PRO"/>
        <family val="3"/>
      </rPr>
      <t>L</t>
    </r>
    <r>
      <rPr>
        <sz val="14"/>
        <rFont val="HG丸ｺﾞｼｯｸM-PRO"/>
        <family val="3"/>
      </rPr>
      <t>[m]を算出する。</t>
    </r>
  </si>
  <si>
    <r>
      <t>⑰ 暖房時の最大熱交換量</t>
    </r>
    <r>
      <rPr>
        <i/>
        <sz val="14"/>
        <rFont val="HG丸ｺﾞｼｯｸM-PRO"/>
        <family val="3"/>
      </rPr>
      <t>H</t>
    </r>
    <r>
      <rPr>
        <i/>
        <vertAlign val="subscript"/>
        <sz val="14"/>
        <rFont val="HG丸ｺﾞｼｯｸM-PRO"/>
        <family val="3"/>
      </rPr>
      <t>H</t>
    </r>
    <r>
      <rPr>
        <sz val="14"/>
        <rFont val="HG丸ｺﾞｼｯｸM-PRO"/>
        <family val="3"/>
      </rPr>
      <t>'[kW]、冷房時の最大熱交換量</t>
    </r>
    <r>
      <rPr>
        <i/>
        <sz val="14"/>
        <rFont val="HG丸ｺﾞｼｯｸM-PRO"/>
        <family val="3"/>
      </rPr>
      <t>H</t>
    </r>
    <r>
      <rPr>
        <i/>
        <vertAlign val="subscript"/>
        <sz val="14"/>
        <rFont val="HG丸ｺﾞｼｯｸM-PRO"/>
        <family val="3"/>
      </rPr>
      <t>C</t>
    </r>
    <r>
      <rPr>
        <sz val="14"/>
        <rFont val="HG丸ｺﾞｼｯｸM-PRO"/>
        <family val="3"/>
      </rPr>
      <t>'[kW]を算出し、地域区分に応じて設計最大熱交換量</t>
    </r>
    <r>
      <rPr>
        <i/>
        <sz val="14"/>
        <rFont val="HG丸ｺﾞｼｯｸM-PRO"/>
        <family val="3"/>
      </rPr>
      <t xml:space="preserve">H </t>
    </r>
    <r>
      <rPr>
        <sz val="14"/>
        <rFont val="HG丸ｺﾞｼｯｸM-PRO"/>
        <family val="3"/>
      </rPr>
      <t>[kW]を算出する。</t>
    </r>
  </si>
  <si>
    <r>
      <t>⑱ 設計最大熱交換量</t>
    </r>
    <r>
      <rPr>
        <i/>
        <sz val="14"/>
        <rFont val="HG丸ｺﾞｼｯｸM-PRO"/>
        <family val="3"/>
      </rPr>
      <t>H</t>
    </r>
    <r>
      <rPr>
        <sz val="14"/>
        <rFont val="HG丸ｺﾞｼｯｸM-PRO"/>
        <family val="3"/>
      </rPr>
      <t>を相当熱交換器長</t>
    </r>
    <r>
      <rPr>
        <i/>
        <sz val="14"/>
        <rFont val="HG丸ｺﾞｼｯｸM-PRO"/>
        <family val="3"/>
      </rPr>
      <t>L</t>
    </r>
    <r>
      <rPr>
        <sz val="14"/>
        <rFont val="HG丸ｺﾞｼｯｸM-PRO"/>
        <family val="3"/>
      </rPr>
      <t>で除し、相当最大熱交換能力</t>
    </r>
    <r>
      <rPr>
        <i/>
        <sz val="14"/>
        <rFont val="HG丸ｺﾞｼｯｸM-PRO"/>
        <family val="3"/>
      </rPr>
      <t>Q</t>
    </r>
    <r>
      <rPr>
        <sz val="14"/>
        <rFont val="HG丸ｺﾞｼｯｸM-PRO"/>
        <family val="3"/>
      </rPr>
      <t>'[W/m]を算出する。算出した</t>
    </r>
    <r>
      <rPr>
        <i/>
        <sz val="14"/>
        <rFont val="HG丸ｺﾞｼｯｸM-PRO"/>
        <family val="3"/>
      </rPr>
      <t>Q</t>
    </r>
    <r>
      <rPr>
        <sz val="14"/>
        <rFont val="HG丸ｺﾞｼｯｸM-PRO"/>
        <family val="3"/>
      </rPr>
      <t>'は小数点以下1桁とする。</t>
    </r>
  </si>
  <si>
    <r>
      <t>⑲ 相当最大熱交換能力</t>
    </r>
    <r>
      <rPr>
        <i/>
        <sz val="14"/>
        <rFont val="HG丸ｺﾞｼｯｸM-PRO"/>
        <family val="3"/>
      </rPr>
      <t>Q</t>
    </r>
    <r>
      <rPr>
        <sz val="14"/>
        <rFont val="HG丸ｺﾞｼｯｸM-PRO"/>
        <family val="3"/>
      </rPr>
      <t>'から、地中熱交換器のタイプを決定する。</t>
    </r>
  </si>
  <si>
    <r>
      <t>※建設地の地域区分を入力(</t>
    </r>
    <r>
      <rPr>
        <i/>
        <sz val="11"/>
        <rFont val="Times New Roman"/>
        <family val="1"/>
      </rPr>
      <t>H</t>
    </r>
    <r>
      <rPr>
        <sz val="11"/>
        <rFont val="ＭＳ Ｐ明朝"/>
        <family val="1"/>
      </rPr>
      <t>算定に必要)</t>
    </r>
  </si>
  <si>
    <t>※複数の異なる熱交換部位で構成されている地中熱交換器については、構成単位毎に「種類」「寸法」「有効熱伝導率」「長さ」を入力する。</t>
  </si>
  <si>
    <t>※入力する数値の桁数は、右側の注意事項を確認して入力してください。指定の桁数を超えて入力しても、表示および計算式には反映されません。</t>
  </si>
  <si>
    <t>※本シートの使用にあたり操作が不要なセルについては、誤操作を防止するために「ロック」をかけています。ロックは「gshp2017」で解除できます。解除後にセル内の数式を変更しますと正しい計算ができなくなることがありますので、ご注意ください。</t>
  </si>
  <si>
    <r>
      <rPr>
        <i/>
        <sz val="11"/>
        <rFont val="Times New Roman"/>
        <family val="1"/>
      </rPr>
      <t>d</t>
    </r>
    <r>
      <rPr>
        <sz val="11"/>
        <rFont val="Times New Roman"/>
        <family val="1"/>
      </rPr>
      <t xml:space="preserve"> [m]=</t>
    </r>
    <r>
      <rPr>
        <sz val="11"/>
        <color indexed="9"/>
        <rFont val="Times New Roman"/>
        <family val="1"/>
      </rPr>
      <t>_</t>
    </r>
  </si>
  <si>
    <r>
      <rPr>
        <sz val="11"/>
        <rFont val="ＭＳ Ｐ明朝"/>
        <family val="1"/>
      </rPr>
      <t xml:space="preserve"> 4) 地中熱交換器の直径に係る代表寸法</t>
    </r>
    <r>
      <rPr>
        <i/>
        <sz val="11"/>
        <rFont val="Times New Roman"/>
        <family val="1"/>
      </rPr>
      <t>d</t>
    </r>
  </si>
  <si>
    <t>住宅</t>
  </si>
  <si>
    <t>非住宅建築物</t>
  </si>
  <si>
    <t>○○邸</t>
  </si>
  <si>
    <t>主たる居室</t>
  </si>
  <si>
    <t>※地中熱ヒートポンプの定格性能を入力する。入力値は、冷房時についてはJRA 4071:2017「ヒートポンプ式温水暖房機」およびJRA 4066:2017「ウォーターチリングユニット」によって、暖房時についてはJRA 4071:2017「ヒートポンプ式温水暖房機」またはJRA 4066:2017「ウォーターチリングユニット」によって規定される定格条件における能力および消費電力とする。ただし、JRA 4066:2017「ウォーターチリングユニット」の代わりとして、JIS B 8613:1994「ウォーターチリングユニット」を適用することができる。また、循環ポンプを内蔵した機種では、ポンプ動力を除外した値を入力する。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</si>
</sst>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000_ "/>
    <numFmt numFmtId="179" formatCode="0.0_ "/>
    <numFmt numFmtId="180" formatCode="&quot;Yes&quot;;&quot;Yes&quot;;&quot;No&quot;"/>
    <numFmt numFmtId="181" formatCode="&quot;True&quot;;&quot;True&quot;;&quot;False&quot;"/>
    <numFmt numFmtId="182" formatCode="&quot;On&quot;;&quot;On&quot;;&quot;Off&quot;"/>
    <numFmt numFmtId="183" formatCode="[$€-2]\ #,##0.00_);[Red]\([$€-2]\ #,##0.00\)"/>
    <numFmt numFmtId="184" formatCode="0_ "/>
  </numFmts>
  <fonts count="72">
    <font>
      <sz val="11"/>
      <name val="ＭＳ Ｐゴシック"/>
      <family val="3"/>
    </font>
    <font>
      <sz val="6"/>
      <name val="ＭＳ Ｐゴシック"/>
      <family val="3"/>
    </font>
    <font>
      <sz val="12"/>
      <name val="ＭＳ Ｐ明朝"/>
      <family val="1"/>
    </font>
    <font>
      <sz val="10"/>
      <name val="ＭＳ Ｐ明朝"/>
      <family val="1"/>
    </font>
    <font>
      <sz val="11"/>
      <name val="ＭＳ Ｐ明朝"/>
      <family val="1"/>
    </font>
    <font>
      <sz val="14"/>
      <name val="ＭＳ Ｐ明朝"/>
      <family val="1"/>
    </font>
    <font>
      <sz val="11"/>
      <name val="Times New Roman"/>
      <family val="1"/>
    </font>
    <font>
      <i/>
      <sz val="11"/>
      <name val="Times New Roman"/>
      <family val="1"/>
    </font>
    <font>
      <i/>
      <vertAlign val="subscript"/>
      <sz val="11"/>
      <name val="Times New Roman"/>
      <family val="1"/>
    </font>
    <font>
      <sz val="16"/>
      <name val="Times New Roman"/>
      <family val="1"/>
    </font>
    <font>
      <sz val="10"/>
      <color indexed="9"/>
      <name val="ＭＳ Ｐ明朝"/>
      <family val="1"/>
    </font>
    <font>
      <sz val="10"/>
      <color indexed="10"/>
      <name val="ＭＳ Ｐ明朝"/>
      <family val="1"/>
    </font>
    <font>
      <sz val="11"/>
      <color indexed="10"/>
      <name val="ＭＳ Ｐ明朝"/>
      <family val="1"/>
    </font>
    <font>
      <sz val="14"/>
      <name val="Times New Roman"/>
      <family val="1"/>
    </font>
    <font>
      <sz val="11"/>
      <color indexed="9"/>
      <name val="Times New Roman"/>
      <family val="1"/>
    </font>
    <font>
      <sz val="16"/>
      <name val="ＭＳ Ｐ明朝"/>
      <family val="1"/>
    </font>
    <font>
      <u val="single"/>
      <sz val="14"/>
      <name val="ＭＳ Ｐ明朝"/>
      <family val="1"/>
    </font>
    <font>
      <sz val="11"/>
      <color indexed="20"/>
      <name val="ＭＳ Ｐゴシック"/>
      <family val="3"/>
    </font>
    <font>
      <sz val="14"/>
      <name val="HG丸ｺﾞｼｯｸM-PRO"/>
      <family val="3"/>
    </font>
    <font>
      <sz val="18"/>
      <name val="HG丸ｺﾞｼｯｸM-PRO"/>
      <family val="3"/>
    </font>
    <font>
      <sz val="11"/>
      <color indexed="10"/>
      <name val="Times New Roman"/>
      <family val="1"/>
    </font>
    <font>
      <i/>
      <sz val="14"/>
      <name val="HG丸ｺﾞｼｯｸM-PRO"/>
      <family val="3"/>
    </font>
    <font>
      <i/>
      <vertAlign val="subscript"/>
      <sz val="14"/>
      <name val="HG丸ｺﾞｼｯｸM-PRO"/>
      <family val="3"/>
    </font>
    <font>
      <sz val="20"/>
      <name val="Times New Roman"/>
      <family val="1"/>
    </font>
    <font>
      <b/>
      <sz val="24"/>
      <name val="ＭＳ Ｐゴシック"/>
      <family val="3"/>
    </font>
    <font>
      <sz val="14"/>
      <color indexed="8"/>
      <name val="Times New Roman"/>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20"/>
      <color indexed="10"/>
      <name val="Times New Roman"/>
      <family val="1"/>
    </font>
    <font>
      <sz val="11"/>
      <color indexed="9"/>
      <name val="ＭＳ Ｐ明朝"/>
      <family val="1"/>
    </font>
    <font>
      <sz val="14"/>
      <color indexed="10"/>
      <name val="HG丸ｺﾞｼｯｸM-PRO"/>
      <family val="3"/>
    </font>
    <font>
      <sz val="18"/>
      <color indexed="10"/>
      <name val="ＭＳ Ｐゴシック"/>
      <family val="3"/>
    </font>
    <font>
      <sz val="14"/>
      <color indexed="8"/>
      <name val="HG丸ｺﾞｼｯｸM-PRO"/>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
      <sz val="20"/>
      <color rgb="FFFF0000"/>
      <name val="Times New Roman"/>
      <family val="1"/>
    </font>
    <font>
      <sz val="11"/>
      <color theme="0"/>
      <name val="ＭＳ Ｐ明朝"/>
      <family val="1"/>
    </font>
    <font>
      <sz val="10"/>
      <color theme="0"/>
      <name val="ＭＳ Ｐ明朝"/>
      <family val="1"/>
    </font>
    <font>
      <sz val="11"/>
      <color rgb="FFFF0000"/>
      <name val="ＭＳ Ｐ明朝"/>
      <family val="1"/>
    </font>
    <font>
      <sz val="14"/>
      <color rgb="FFFF0000"/>
      <name val="HG丸ｺﾞｼｯｸM-PRO"/>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9"/>
      </left>
      <right>
        <color indexed="63"/>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double"/>
      <top style="double"/>
      <bottom style="double"/>
    </border>
    <border>
      <left style="double"/>
      <right style="thin">
        <color indexed="9"/>
      </right>
      <top style="double"/>
      <bottom style="double"/>
    </border>
    <border>
      <left style="thin"/>
      <right style="thin">
        <color indexed="9"/>
      </right>
      <top style="thin"/>
      <bottom>
        <color indexed="63"/>
      </bottom>
    </border>
    <border>
      <left style="thin">
        <color indexed="9"/>
      </left>
      <right style="thin">
        <color indexed="9"/>
      </right>
      <top style="thin"/>
      <bottom>
        <color indexed="63"/>
      </bottom>
    </border>
    <border>
      <left style="thin">
        <color indexed="9"/>
      </left>
      <right style="thin"/>
      <top style="thin"/>
      <bottom>
        <color indexed="63"/>
      </bottom>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right style="thin">
        <color indexed="9"/>
      </right>
      <top style="thin"/>
      <bottom style="thin"/>
    </border>
    <border>
      <left style="thin"/>
      <right style="thin"/>
      <top style="thin"/>
      <bottom>
        <color indexed="63"/>
      </bottom>
    </border>
    <border>
      <left style="thin"/>
      <right style="thin"/>
      <top style="thin"/>
      <bottom style="thin"/>
    </border>
    <border>
      <left style="thin"/>
      <right>
        <color indexed="63"/>
      </right>
      <top style="thin"/>
      <bottom style="thin">
        <color indexed="9"/>
      </bottom>
    </border>
    <border>
      <left style="thin"/>
      <right>
        <color indexed="63"/>
      </right>
      <top style="thin">
        <color indexed="9"/>
      </top>
      <bottom style="thin"/>
    </border>
    <border>
      <left>
        <color indexed="63"/>
      </left>
      <right>
        <color indexed="63"/>
      </right>
      <top style="thin"/>
      <bottom style="thin"/>
    </border>
    <border>
      <left>
        <color indexed="63"/>
      </left>
      <right style="thin">
        <color indexed="9"/>
      </right>
      <top>
        <color indexed="63"/>
      </top>
      <bottom style="thin">
        <color indexed="9"/>
      </bottom>
    </border>
    <border>
      <left style="thin"/>
      <right>
        <color indexed="63"/>
      </right>
      <top>
        <color indexed="63"/>
      </top>
      <bottom style="thin">
        <color indexed="9"/>
      </bottom>
    </border>
    <border>
      <left style="thin"/>
      <right style="thin">
        <color indexed="9"/>
      </right>
      <top style="thin"/>
      <bottom style="thin">
        <color indexed="9"/>
      </bottom>
    </border>
    <border>
      <left style="thin"/>
      <right style="thin">
        <color indexed="9"/>
      </right>
      <top style="thin">
        <color indexed="9"/>
      </top>
      <bottom style="thin">
        <color indexed="9"/>
      </bottom>
    </border>
    <border>
      <left style="thin"/>
      <right style="thin">
        <color indexed="9"/>
      </right>
      <top style="thin">
        <color indexed="9"/>
      </top>
      <bottom style="thin"/>
    </border>
    <border>
      <left style="thin"/>
      <right>
        <color indexed="63"/>
      </right>
      <top style="thin"/>
      <bottom style="thin"/>
    </border>
    <border>
      <left>
        <color indexed="63"/>
      </left>
      <right style="thin">
        <color indexed="9"/>
      </right>
      <top style="thin"/>
      <bottom>
        <color indexed="63"/>
      </bottom>
    </border>
    <border>
      <left>
        <color indexed="63"/>
      </left>
      <right style="thin">
        <color indexed="9"/>
      </right>
      <top style="double"/>
      <bottom style="double"/>
    </border>
    <border>
      <left style="thin"/>
      <right>
        <color indexed="63"/>
      </right>
      <top style="thin"/>
      <bottom>
        <color indexed="63"/>
      </bottom>
    </border>
    <border>
      <left>
        <color indexed="63"/>
      </left>
      <right style="thin"/>
      <top style="thin"/>
      <bottom style="thin"/>
    </border>
    <border>
      <left style="double"/>
      <right style="thin"/>
      <top style="thin"/>
      <bottom style="thin"/>
    </border>
    <border>
      <left style="thin"/>
      <right style="double"/>
      <top style="thin"/>
      <bottom style="thin"/>
    </border>
    <border>
      <left style="thin"/>
      <right style="thin"/>
      <top>
        <color indexed="63"/>
      </top>
      <bottom>
        <color indexed="63"/>
      </bottom>
    </border>
    <border>
      <left style="thin">
        <color indexed="9"/>
      </left>
      <right style="thin"/>
      <top style="thin"/>
      <bottom style="thin"/>
    </border>
    <border>
      <left style="thin"/>
      <right style="double"/>
      <top style="double"/>
      <bottom style="thin"/>
    </border>
    <border>
      <left style="double"/>
      <right style="double"/>
      <top style="thin"/>
      <bottom style="double"/>
    </border>
    <border>
      <left style="double"/>
      <right style="double"/>
      <top style="double"/>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double"/>
      <right style="thin"/>
      <top style="double"/>
      <bottom style="thin"/>
    </border>
    <border>
      <left style="thin"/>
      <right style="thin"/>
      <top style="double"/>
      <bottom style="thin"/>
    </border>
    <border>
      <left style="thin">
        <color indexed="9"/>
      </left>
      <right style="thin">
        <color theme="0"/>
      </right>
      <top style="thin">
        <color indexed="9"/>
      </top>
      <bottom style="thin">
        <color theme="0"/>
      </bottom>
    </border>
    <border>
      <left style="thin">
        <color theme="0"/>
      </left>
      <right style="thin">
        <color theme="0"/>
      </right>
      <top style="thin">
        <color indexed="9"/>
      </top>
      <bottom style="thin">
        <color theme="0"/>
      </bottom>
    </border>
    <border>
      <left style="thin">
        <color theme="0"/>
      </left>
      <right style="thin">
        <color indexed="9"/>
      </right>
      <top style="thin">
        <color indexed="9"/>
      </top>
      <bottom style="thin">
        <color theme="0"/>
      </bottom>
    </border>
    <border>
      <left style="thin">
        <color indexed="9"/>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style="thin">
        <color indexed="9"/>
      </right>
      <top style="thin">
        <color theme="0"/>
      </top>
      <bottom style="thin">
        <color theme="0"/>
      </bottom>
    </border>
    <border>
      <left>
        <color indexed="63"/>
      </left>
      <right style="thin"/>
      <top>
        <color indexed="63"/>
      </top>
      <bottom style="thin"/>
    </border>
    <border>
      <left>
        <color indexed="63"/>
      </left>
      <right style="thin"/>
      <top>
        <color indexed="63"/>
      </top>
      <bottom>
        <color indexed="63"/>
      </bottom>
    </border>
    <border>
      <left style="double"/>
      <right style="thin"/>
      <top style="thin"/>
      <bottom style="double"/>
    </border>
    <border>
      <left style="thin"/>
      <right style="thin"/>
      <top style="thin"/>
      <bottom style="double"/>
    </border>
    <border>
      <left style="thin"/>
      <right style="double"/>
      <top style="thin"/>
      <bottom style="double"/>
    </border>
    <border>
      <left>
        <color indexed="63"/>
      </left>
      <right>
        <color indexed="63"/>
      </right>
      <top style="thin"/>
      <bottom>
        <color indexed="63"/>
      </bottom>
    </border>
    <border>
      <left style="double"/>
      <right style="thin"/>
      <top style="double"/>
      <bottom style="double"/>
    </border>
    <border>
      <left style="thin"/>
      <right style="thin"/>
      <top style="double"/>
      <bottom style="double"/>
    </border>
    <border>
      <left style="thin"/>
      <right style="double"/>
      <top style="double"/>
      <bottom style="double"/>
    </border>
    <border>
      <left>
        <color indexed="63"/>
      </left>
      <right>
        <color indexed="63"/>
      </right>
      <top style="thin">
        <color indexed="9"/>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1" applyNumberFormat="0" applyAlignment="0" applyProtection="0"/>
    <xf numFmtId="0" fontId="53" fillId="26"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7" borderId="2" applyNumberFormat="0" applyFont="0" applyAlignment="0" applyProtection="0"/>
    <xf numFmtId="0" fontId="55" fillId="0" borderId="3" applyNumberFormat="0" applyFill="0" applyAlignment="0" applyProtection="0"/>
    <xf numFmtId="0" fontId="17" fillId="28" borderId="0" applyNumberFormat="0" applyBorder="0" applyAlignment="0" applyProtection="0"/>
    <xf numFmtId="0" fontId="56" fillId="29"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29"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0" borderId="4" applyNumberFormat="0" applyAlignment="0" applyProtection="0"/>
    <xf numFmtId="0" fontId="65" fillId="0" borderId="0" applyNumberFormat="0" applyFill="0" applyBorder="0" applyAlignment="0" applyProtection="0"/>
    <xf numFmtId="0" fontId="66" fillId="31" borderId="0" applyNumberFormat="0" applyBorder="0" applyAlignment="0" applyProtection="0"/>
  </cellStyleXfs>
  <cellXfs count="228">
    <xf numFmtId="0" fontId="0" fillId="0" borderId="0" xfId="0" applyAlignment="1">
      <alignment/>
    </xf>
    <xf numFmtId="0" fontId="3" fillId="0" borderId="10" xfId="0" applyFont="1" applyBorder="1" applyAlignment="1" applyProtection="1">
      <alignment horizontal="right" vertical="center"/>
      <protection/>
    </xf>
    <xf numFmtId="0" fontId="10" fillId="0" borderId="11" xfId="0" applyFont="1" applyBorder="1" applyAlignment="1" applyProtection="1">
      <alignment vertical="center"/>
      <protection/>
    </xf>
    <xf numFmtId="0" fontId="3" fillId="0" borderId="12" xfId="0" applyFont="1" applyBorder="1" applyAlignment="1" applyProtection="1">
      <alignment vertical="center"/>
      <protection/>
    </xf>
    <xf numFmtId="0" fontId="3" fillId="0" borderId="11" xfId="0" applyFont="1" applyBorder="1" applyAlignment="1" applyProtection="1">
      <alignment vertical="center"/>
      <protection/>
    </xf>
    <xf numFmtId="0" fontId="3" fillId="0" borderId="11" xfId="0" applyFont="1" applyBorder="1" applyAlignment="1" applyProtection="1">
      <alignment horizontal="right" vertical="center"/>
      <protection/>
    </xf>
    <xf numFmtId="0" fontId="4" fillId="0" borderId="13"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11" fillId="0" borderId="12" xfId="0" applyFont="1" applyBorder="1" applyAlignment="1" applyProtection="1">
      <alignment vertical="center"/>
      <protection/>
    </xf>
    <xf numFmtId="0" fontId="4" fillId="0" borderId="11" xfId="0" applyFont="1" applyBorder="1" applyAlignment="1" applyProtection="1">
      <alignment vertical="center"/>
      <protection/>
    </xf>
    <xf numFmtId="0" fontId="12" fillId="0" borderId="11" xfId="0" applyFont="1" applyBorder="1" applyAlignment="1" applyProtection="1">
      <alignment vertical="center"/>
      <protection/>
    </xf>
    <xf numFmtId="0" fontId="4" fillId="0" borderId="12" xfId="0" applyFont="1" applyBorder="1" applyAlignment="1" applyProtection="1">
      <alignment vertical="center"/>
      <protection/>
    </xf>
    <xf numFmtId="0" fontId="4" fillId="0" borderId="10" xfId="0" applyFont="1" applyBorder="1" applyAlignment="1" applyProtection="1">
      <alignment vertical="center"/>
      <protection/>
    </xf>
    <xf numFmtId="0" fontId="4" fillId="0" borderId="15" xfId="0" applyFont="1" applyBorder="1" applyAlignment="1" applyProtection="1">
      <alignment vertical="center"/>
      <protection/>
    </xf>
    <xf numFmtId="0" fontId="4" fillId="0" borderId="16" xfId="0" applyFont="1" applyBorder="1" applyAlignment="1" applyProtection="1">
      <alignment vertical="center"/>
      <protection/>
    </xf>
    <xf numFmtId="0" fontId="4" fillId="0" borderId="17" xfId="0" applyFont="1" applyBorder="1" applyAlignment="1" applyProtection="1">
      <alignment vertical="center"/>
      <protection/>
    </xf>
    <xf numFmtId="0" fontId="12" fillId="0" borderId="18" xfId="0" applyFont="1" applyBorder="1" applyAlignment="1" applyProtection="1">
      <alignment vertical="center"/>
      <protection/>
    </xf>
    <xf numFmtId="0" fontId="4" fillId="0" borderId="19" xfId="0" applyFont="1" applyBorder="1" applyAlignment="1" applyProtection="1">
      <alignment vertical="center"/>
      <protection/>
    </xf>
    <xf numFmtId="0" fontId="4" fillId="0" borderId="20" xfId="0" applyFont="1" applyBorder="1" applyAlignment="1" applyProtection="1">
      <alignment vertical="center"/>
      <protection/>
    </xf>
    <xf numFmtId="0" fontId="4" fillId="0" borderId="21" xfId="0" applyFont="1" applyBorder="1" applyAlignment="1" applyProtection="1">
      <alignment vertical="center"/>
      <protection/>
    </xf>
    <xf numFmtId="0" fontId="4" fillId="0" borderId="22" xfId="0" applyFont="1" applyBorder="1" applyAlignment="1" applyProtection="1">
      <alignment vertical="center"/>
      <protection/>
    </xf>
    <xf numFmtId="0" fontId="4" fillId="0" borderId="23" xfId="0" applyFont="1" applyBorder="1" applyAlignment="1" applyProtection="1">
      <alignment vertical="center" wrapText="1"/>
      <protection/>
    </xf>
    <xf numFmtId="0" fontId="4" fillId="0" borderId="24" xfId="0" applyFont="1" applyBorder="1" applyAlignment="1" applyProtection="1">
      <alignment vertical="center"/>
      <protection/>
    </xf>
    <xf numFmtId="0" fontId="6" fillId="0" borderId="25" xfId="0" applyFont="1" applyBorder="1" applyAlignment="1" applyProtection="1">
      <alignment horizontal="right" vertical="center"/>
      <protection/>
    </xf>
    <xf numFmtId="0" fontId="12" fillId="0" borderId="26" xfId="0" applyFont="1" applyBorder="1" applyAlignment="1" applyProtection="1">
      <alignment vertical="center"/>
      <protection/>
    </xf>
    <xf numFmtId="0" fontId="4" fillId="0" borderId="23" xfId="0" applyFont="1" applyBorder="1" applyAlignment="1" applyProtection="1">
      <alignment vertical="center"/>
      <protection/>
    </xf>
    <xf numFmtId="0" fontId="4" fillId="0" borderId="27" xfId="0" applyFont="1" applyBorder="1" applyAlignment="1" applyProtection="1">
      <alignment vertical="center"/>
      <protection/>
    </xf>
    <xf numFmtId="0" fontId="4" fillId="0" borderId="19" xfId="0" applyFont="1" applyBorder="1" applyAlignment="1" applyProtection="1">
      <alignment horizontal="right" vertical="center"/>
      <protection/>
    </xf>
    <xf numFmtId="0" fontId="6" fillId="0" borderId="22" xfId="0" applyFont="1" applyBorder="1" applyAlignment="1" applyProtection="1">
      <alignment vertical="center" wrapText="1"/>
      <protection/>
    </xf>
    <xf numFmtId="0" fontId="4" fillId="0" borderId="28" xfId="0" applyFont="1" applyBorder="1" applyAlignment="1" applyProtection="1">
      <alignment vertical="center"/>
      <protection/>
    </xf>
    <xf numFmtId="0" fontId="6" fillId="0" borderId="22" xfId="0" applyFont="1" applyBorder="1" applyAlignment="1" applyProtection="1">
      <alignment vertical="center"/>
      <protection/>
    </xf>
    <xf numFmtId="0" fontId="4" fillId="0" borderId="29" xfId="0" applyFont="1" applyBorder="1" applyAlignment="1" applyProtection="1">
      <alignment vertical="center"/>
      <protection/>
    </xf>
    <xf numFmtId="0" fontId="4" fillId="0" borderId="30" xfId="0" applyFont="1" applyBorder="1" applyAlignment="1" applyProtection="1">
      <alignment vertical="center"/>
      <protection/>
    </xf>
    <xf numFmtId="0" fontId="4" fillId="0" borderId="22" xfId="0" applyFont="1" applyBorder="1" applyAlignment="1" applyProtection="1">
      <alignment vertical="center" wrapText="1"/>
      <protection/>
    </xf>
    <xf numFmtId="0" fontId="13" fillId="0" borderId="18" xfId="0" applyFont="1" applyBorder="1" applyAlignment="1" applyProtection="1">
      <alignment horizontal="left" vertical="center"/>
      <protection/>
    </xf>
    <xf numFmtId="0" fontId="4" fillId="0" borderId="31" xfId="0" applyFont="1" applyBorder="1" applyAlignment="1" applyProtection="1">
      <alignment vertical="center"/>
      <protection/>
    </xf>
    <xf numFmtId="0" fontId="4" fillId="0" borderId="31" xfId="0" applyFont="1" applyBorder="1" applyAlignment="1" applyProtection="1">
      <alignment horizontal="right" vertical="center" wrapText="1"/>
      <protection/>
    </xf>
    <xf numFmtId="0" fontId="3" fillId="0" borderId="12" xfId="0" applyFont="1" applyBorder="1" applyAlignment="1" applyProtection="1">
      <alignment horizontal="right" vertical="center"/>
      <protection/>
    </xf>
    <xf numFmtId="0" fontId="4" fillId="0" borderId="32" xfId="0" applyFont="1" applyBorder="1" applyAlignment="1" applyProtection="1">
      <alignment vertical="center"/>
      <protection/>
    </xf>
    <xf numFmtId="0" fontId="5" fillId="0" borderId="33" xfId="0" applyFont="1" applyBorder="1" applyAlignment="1" applyProtection="1">
      <alignment vertical="center"/>
      <protection locked="0"/>
    </xf>
    <xf numFmtId="0" fontId="4" fillId="0" borderId="34" xfId="0" applyFont="1" applyBorder="1" applyAlignment="1" applyProtection="1">
      <alignment horizontal="center" vertical="center"/>
      <protection/>
    </xf>
    <xf numFmtId="0" fontId="6" fillId="0" borderId="31" xfId="0" applyFont="1" applyBorder="1" applyAlignment="1" applyProtection="1">
      <alignment horizontal="right" vertical="center"/>
      <protection/>
    </xf>
    <xf numFmtId="0" fontId="4" fillId="0" borderId="35" xfId="0" applyFont="1" applyBorder="1" applyAlignment="1" applyProtection="1">
      <alignment vertical="center"/>
      <protection/>
    </xf>
    <xf numFmtId="0" fontId="4" fillId="0" borderId="35" xfId="0" applyFont="1" applyBorder="1" applyAlignment="1" applyProtection="1">
      <alignment horizontal="left" vertical="center" wrapText="1"/>
      <protection/>
    </xf>
    <xf numFmtId="0" fontId="4" fillId="0" borderId="35" xfId="0" applyFont="1" applyBorder="1" applyAlignment="1" applyProtection="1">
      <alignment vertical="center" wrapText="1"/>
      <protection/>
    </xf>
    <xf numFmtId="0" fontId="4" fillId="0" borderId="22" xfId="0" applyFont="1" applyBorder="1" applyAlignment="1" applyProtection="1">
      <alignment horizontal="center" vertical="center" wrapText="1"/>
      <protection locked="0"/>
    </xf>
    <xf numFmtId="0" fontId="4" fillId="0" borderId="34" xfId="0" applyFont="1" applyBorder="1" applyAlignment="1" applyProtection="1">
      <alignment horizontal="center" vertical="center" wrapText="1"/>
      <protection/>
    </xf>
    <xf numFmtId="0" fontId="6" fillId="0" borderId="34" xfId="0" applyFont="1" applyBorder="1" applyAlignment="1" applyProtection="1">
      <alignment horizontal="right" vertical="center"/>
      <protection/>
    </xf>
    <xf numFmtId="0" fontId="4" fillId="0" borderId="36" xfId="0" applyFont="1" applyBorder="1" applyAlignment="1" applyProtection="1">
      <alignment horizontal="center" vertical="center" wrapText="1"/>
      <protection locked="0"/>
    </xf>
    <xf numFmtId="0" fontId="4" fillId="0" borderId="37" xfId="0" applyFont="1" applyBorder="1" applyAlignment="1" applyProtection="1">
      <alignment horizontal="center" vertical="center" wrapText="1"/>
      <protection locked="0"/>
    </xf>
    <xf numFmtId="0" fontId="16" fillId="0" borderId="38" xfId="0" applyFont="1" applyBorder="1" applyAlignment="1" applyProtection="1">
      <alignment horizontal="center" vertical="center"/>
      <protection/>
    </xf>
    <xf numFmtId="0" fontId="6" fillId="0" borderId="39" xfId="0" applyFont="1" applyBorder="1" applyAlignment="1" applyProtection="1">
      <alignment horizontal="right" vertical="center"/>
      <protection/>
    </xf>
    <xf numFmtId="0" fontId="13" fillId="0" borderId="40" xfId="0" applyFont="1" applyBorder="1" applyAlignment="1" applyProtection="1">
      <alignment horizontal="center" vertical="center" wrapText="1"/>
      <protection locked="0"/>
    </xf>
    <xf numFmtId="0" fontId="2" fillId="0" borderId="41" xfId="0" applyFont="1" applyBorder="1" applyAlignment="1" applyProtection="1">
      <alignment horizontal="center" vertical="center"/>
      <protection locked="0"/>
    </xf>
    <xf numFmtId="14" fontId="9" fillId="0" borderId="42" xfId="0" applyNumberFormat="1" applyFont="1" applyBorder="1" applyAlignment="1" applyProtection="1">
      <alignment horizontal="center" vertical="center"/>
      <protection locked="0"/>
    </xf>
    <xf numFmtId="0" fontId="18" fillId="32" borderId="0" xfId="0" applyFont="1" applyFill="1" applyAlignment="1">
      <alignment vertical="center" wrapText="1"/>
    </xf>
    <xf numFmtId="0" fontId="18" fillId="0" borderId="0" xfId="0" applyFont="1" applyAlignment="1">
      <alignment vertical="center" wrapText="1"/>
    </xf>
    <xf numFmtId="0" fontId="0" fillId="32" borderId="0" xfId="0" applyFill="1" applyAlignment="1">
      <alignment/>
    </xf>
    <xf numFmtId="0" fontId="0" fillId="32" borderId="43" xfId="0" applyFill="1" applyBorder="1" applyAlignment="1">
      <alignment/>
    </xf>
    <xf numFmtId="0" fontId="19" fillId="32" borderId="44" xfId="0" applyFont="1" applyFill="1" applyBorder="1" applyAlignment="1">
      <alignment vertical="center" wrapText="1"/>
    </xf>
    <xf numFmtId="0" fontId="0" fillId="32" borderId="45" xfId="0" applyFill="1" applyBorder="1" applyAlignment="1">
      <alignment/>
    </xf>
    <xf numFmtId="0" fontId="0" fillId="32" borderId="46" xfId="0" applyFill="1" applyBorder="1" applyAlignment="1">
      <alignment/>
    </xf>
    <xf numFmtId="0" fontId="18" fillId="32" borderId="0" xfId="0" applyFont="1" applyFill="1" applyBorder="1" applyAlignment="1">
      <alignment vertical="center" wrapText="1"/>
    </xf>
    <xf numFmtId="0" fontId="0" fillId="32" borderId="47" xfId="0" applyFill="1" applyBorder="1" applyAlignment="1">
      <alignment/>
    </xf>
    <xf numFmtId="0" fontId="18" fillId="33" borderId="0" xfId="0" applyFont="1" applyFill="1" applyBorder="1" applyAlignment="1">
      <alignment vertical="center" wrapText="1"/>
    </xf>
    <xf numFmtId="0" fontId="18" fillId="32" borderId="0" xfId="0" applyFont="1" applyFill="1" applyBorder="1" applyAlignment="1">
      <alignment horizontal="right" vertical="center" wrapText="1"/>
    </xf>
    <xf numFmtId="0" fontId="0" fillId="32" borderId="48" xfId="0" applyFill="1" applyBorder="1" applyAlignment="1">
      <alignment/>
    </xf>
    <xf numFmtId="0" fontId="18" fillId="32" borderId="49" xfId="0" applyFont="1" applyFill="1" applyBorder="1" applyAlignment="1">
      <alignment vertical="center" wrapText="1"/>
    </xf>
    <xf numFmtId="0" fontId="0" fillId="32" borderId="50" xfId="0" applyFill="1" applyBorder="1" applyAlignment="1">
      <alignment/>
    </xf>
    <xf numFmtId="0" fontId="18" fillId="32" borderId="0" xfId="0" applyFont="1" applyFill="1" applyAlignment="1">
      <alignment horizontal="center" vertical="center" wrapText="1"/>
    </xf>
    <xf numFmtId="0" fontId="20" fillId="0" borderId="34" xfId="0" applyFont="1" applyBorder="1" applyAlignment="1" applyProtection="1">
      <alignment horizontal="right" vertical="center"/>
      <protection/>
    </xf>
    <xf numFmtId="0" fontId="4" fillId="0" borderId="51" xfId="0" applyFont="1" applyBorder="1" applyAlignment="1" applyProtection="1">
      <alignment horizontal="left" vertical="center" wrapText="1"/>
      <protection/>
    </xf>
    <xf numFmtId="179" fontId="23" fillId="0" borderId="36" xfId="0" applyNumberFormat="1" applyFont="1" applyBorder="1" applyAlignment="1" applyProtection="1">
      <alignment horizontal="center" vertical="center"/>
      <protection locked="0"/>
    </xf>
    <xf numFmtId="179" fontId="23" fillId="0" borderId="22" xfId="0" applyNumberFormat="1" applyFont="1" applyBorder="1" applyAlignment="1" applyProtection="1">
      <alignment horizontal="center" vertical="center"/>
      <protection locked="0"/>
    </xf>
    <xf numFmtId="179" fontId="23" fillId="0" borderId="37" xfId="0" applyNumberFormat="1" applyFont="1" applyBorder="1" applyAlignment="1" applyProtection="1">
      <alignment horizontal="center" vertical="center"/>
      <protection locked="0"/>
    </xf>
    <xf numFmtId="184" fontId="23" fillId="0" borderId="36" xfId="0" applyNumberFormat="1" applyFont="1" applyBorder="1" applyAlignment="1" applyProtection="1">
      <alignment horizontal="center" vertical="center"/>
      <protection locked="0"/>
    </xf>
    <xf numFmtId="184" fontId="23" fillId="0" borderId="22" xfId="0" applyNumberFormat="1" applyFont="1" applyBorder="1" applyAlignment="1" applyProtection="1">
      <alignment horizontal="center" vertical="center"/>
      <protection locked="0"/>
    </xf>
    <xf numFmtId="184" fontId="23" fillId="0" borderId="37" xfId="0" applyNumberFormat="1" applyFont="1" applyBorder="1" applyAlignment="1" applyProtection="1">
      <alignment horizontal="center" vertical="center"/>
      <protection locked="0"/>
    </xf>
    <xf numFmtId="0" fontId="67" fillId="0" borderId="36" xfId="0" applyFont="1" applyFill="1" applyBorder="1" applyAlignment="1" applyProtection="1">
      <alignment horizontal="center" vertical="center" wrapText="1"/>
      <protection locked="0"/>
    </xf>
    <xf numFmtId="0" fontId="67" fillId="0" borderId="22" xfId="0" applyFont="1" applyFill="1" applyBorder="1" applyAlignment="1" applyProtection="1">
      <alignment horizontal="center" vertical="center" wrapText="1"/>
      <protection locked="0"/>
    </xf>
    <xf numFmtId="0" fontId="67" fillId="0" borderId="37" xfId="0" applyFont="1" applyFill="1" applyBorder="1" applyAlignment="1" applyProtection="1">
      <alignment horizontal="center" vertical="center" wrapText="1"/>
      <protection locked="0"/>
    </xf>
    <xf numFmtId="184" fontId="23" fillId="0" borderId="22" xfId="0" applyNumberFormat="1" applyFont="1" applyBorder="1" applyAlignment="1" applyProtection="1">
      <alignment horizontal="center" vertical="center"/>
      <protection/>
    </xf>
    <xf numFmtId="0" fontId="5" fillId="0" borderId="52" xfId="0" applyFont="1" applyBorder="1" applyAlignment="1" applyProtection="1">
      <alignment horizontal="center" vertical="center" wrapText="1"/>
      <protection locked="0"/>
    </xf>
    <xf numFmtId="0" fontId="5" fillId="0" borderId="53" xfId="0" applyFont="1" applyBorder="1" applyAlignment="1" applyProtection="1">
      <alignment horizontal="center" vertical="center" wrapText="1"/>
      <protection locked="0"/>
    </xf>
    <xf numFmtId="0" fontId="4" fillId="0" borderId="34" xfId="0" applyFont="1" applyBorder="1" applyAlignment="1" applyProtection="1">
      <alignment vertical="center"/>
      <protection/>
    </xf>
    <xf numFmtId="0" fontId="23" fillId="0" borderId="22" xfId="0" applyFont="1" applyFill="1" applyBorder="1" applyAlignment="1" applyProtection="1">
      <alignment horizontal="center" vertical="center" wrapText="1"/>
      <protection locked="0"/>
    </xf>
    <xf numFmtId="0" fontId="23" fillId="0" borderId="37" xfId="0" applyFont="1" applyFill="1" applyBorder="1" applyAlignment="1" applyProtection="1">
      <alignment horizontal="center" vertical="center" wrapText="1"/>
      <protection locked="0"/>
    </xf>
    <xf numFmtId="176" fontId="23" fillId="0" borderId="22" xfId="0" applyNumberFormat="1" applyFont="1" applyBorder="1" applyAlignment="1" applyProtection="1">
      <alignment horizontal="center" vertical="center"/>
      <protection/>
    </xf>
    <xf numFmtId="0" fontId="23" fillId="0" borderId="36" xfId="0" applyFont="1" applyFill="1" applyBorder="1" applyAlignment="1" applyProtection="1">
      <alignment horizontal="center" vertical="center" wrapText="1"/>
      <protection locked="0"/>
    </xf>
    <xf numFmtId="0" fontId="68" fillId="0" borderId="11" xfId="0" applyFont="1" applyFill="1" applyBorder="1" applyAlignment="1" applyProtection="1">
      <alignment vertical="center"/>
      <protection/>
    </xf>
    <xf numFmtId="0" fontId="69" fillId="0" borderId="54" xfId="0" applyFont="1" applyFill="1" applyBorder="1" applyAlignment="1" applyProtection="1">
      <alignment vertical="center"/>
      <protection/>
    </xf>
    <xf numFmtId="0" fontId="69" fillId="0" borderId="55" xfId="0" applyFont="1" applyFill="1" applyBorder="1" applyAlignment="1" applyProtection="1">
      <alignment vertical="center"/>
      <protection/>
    </xf>
    <xf numFmtId="0" fontId="68" fillId="0" borderId="55" xfId="0" applyFont="1" applyFill="1" applyBorder="1" applyAlignment="1" applyProtection="1">
      <alignment vertical="center"/>
      <protection/>
    </xf>
    <xf numFmtId="0" fontId="68" fillId="0" borderId="56" xfId="0" applyFont="1" applyFill="1" applyBorder="1" applyAlignment="1" applyProtection="1">
      <alignment vertical="center"/>
      <protection/>
    </xf>
    <xf numFmtId="0" fontId="68" fillId="0" borderId="57" xfId="0" applyFont="1" applyFill="1" applyBorder="1" applyAlignment="1" applyProtection="1">
      <alignment vertical="center"/>
      <protection/>
    </xf>
    <xf numFmtId="0" fontId="68" fillId="0" borderId="58" xfId="0" applyFont="1" applyFill="1" applyBorder="1" applyAlignment="1" applyProtection="1">
      <alignment vertical="center"/>
      <protection/>
    </xf>
    <xf numFmtId="0" fontId="69" fillId="0" borderId="58" xfId="0" applyFont="1" applyFill="1" applyBorder="1" applyAlignment="1" applyProtection="1">
      <alignment vertical="center"/>
      <protection/>
    </xf>
    <xf numFmtId="0" fontId="68" fillId="0" borderId="59" xfId="0" applyFont="1" applyFill="1" applyBorder="1" applyAlignment="1" applyProtection="1">
      <alignment vertical="center"/>
      <protection/>
    </xf>
    <xf numFmtId="0" fontId="68" fillId="0" borderId="58" xfId="0" applyFont="1" applyFill="1" applyBorder="1" applyAlignment="1" applyProtection="1" quotePrefix="1">
      <alignment vertical="center"/>
      <protection/>
    </xf>
    <xf numFmtId="0" fontId="68" fillId="0" borderId="57" xfId="0" applyFont="1" applyFill="1" applyBorder="1" applyAlignment="1" applyProtection="1">
      <alignment horizontal="right" vertical="center"/>
      <protection/>
    </xf>
    <xf numFmtId="0" fontId="68" fillId="0" borderId="58" xfId="0" applyFont="1" applyFill="1" applyBorder="1" applyAlignment="1" applyProtection="1">
      <alignment horizontal="right" vertical="center"/>
      <protection/>
    </xf>
    <xf numFmtId="0" fontId="70" fillId="0" borderId="57" xfId="0" applyFont="1" applyBorder="1" applyAlignment="1" applyProtection="1">
      <alignment vertical="center"/>
      <protection/>
    </xf>
    <xf numFmtId="0" fontId="70" fillId="0" borderId="58" xfId="0" applyFont="1" applyBorder="1" applyAlignment="1" applyProtection="1">
      <alignment vertical="center"/>
      <protection/>
    </xf>
    <xf numFmtId="0" fontId="4" fillId="0" borderId="58" xfId="0" applyFont="1" applyBorder="1" applyAlignment="1" applyProtection="1">
      <alignment vertical="center"/>
      <protection/>
    </xf>
    <xf numFmtId="0" fontId="4" fillId="0" borderId="59" xfId="0" applyFont="1" applyBorder="1" applyAlignment="1" applyProtection="1">
      <alignment vertical="center"/>
      <protection/>
    </xf>
    <xf numFmtId="184" fontId="70" fillId="0" borderId="58" xfId="0" applyNumberFormat="1" applyFont="1" applyBorder="1" applyAlignment="1" applyProtection="1">
      <alignment vertical="center"/>
      <protection/>
    </xf>
    <xf numFmtId="0" fontId="25" fillId="0" borderId="10" xfId="0" applyFont="1" applyBorder="1" applyAlignment="1" applyProtection="1">
      <alignment horizontal="left" vertical="center"/>
      <protection/>
    </xf>
    <xf numFmtId="0" fontId="71" fillId="32" borderId="0" xfId="0" applyFont="1" applyFill="1" applyBorder="1" applyAlignment="1">
      <alignment vertical="center" wrapText="1"/>
    </xf>
    <xf numFmtId="0" fontId="25" fillId="32" borderId="10" xfId="0" applyFont="1" applyFill="1" applyBorder="1" applyAlignment="1" applyProtection="1">
      <alignment horizontal="left" vertical="center"/>
      <protection/>
    </xf>
    <xf numFmtId="0" fontId="13" fillId="32" borderId="18" xfId="0" applyFont="1" applyFill="1" applyBorder="1" applyAlignment="1" applyProtection="1">
      <alignment horizontal="left" vertical="center"/>
      <protection/>
    </xf>
    <xf numFmtId="0" fontId="3" fillId="32" borderId="10" xfId="0" applyFont="1" applyFill="1" applyBorder="1" applyAlignment="1" applyProtection="1">
      <alignment horizontal="right" vertical="center"/>
      <protection/>
    </xf>
    <xf numFmtId="14" fontId="9" fillId="32" borderId="42" xfId="0" applyNumberFormat="1" applyFont="1" applyFill="1" applyBorder="1" applyAlignment="1" applyProtection="1">
      <alignment horizontal="center" vertical="center"/>
      <protection locked="0"/>
    </xf>
    <xf numFmtId="0" fontId="10" fillId="32" borderId="11" xfId="0" applyFont="1" applyFill="1" applyBorder="1" applyAlignment="1" applyProtection="1">
      <alignment vertical="center"/>
      <protection/>
    </xf>
    <xf numFmtId="0" fontId="2" fillId="32" borderId="41" xfId="0" applyFont="1" applyFill="1" applyBorder="1" applyAlignment="1" applyProtection="1">
      <alignment horizontal="center" vertical="center"/>
      <protection locked="0"/>
    </xf>
    <xf numFmtId="0" fontId="4" fillId="32" borderId="12" xfId="0" applyFont="1" applyFill="1" applyBorder="1" applyAlignment="1" applyProtection="1">
      <alignment vertical="center"/>
      <protection/>
    </xf>
    <xf numFmtId="0" fontId="4" fillId="32" borderId="15" xfId="0" applyFont="1" applyFill="1" applyBorder="1" applyAlignment="1" applyProtection="1">
      <alignment vertical="center"/>
      <protection/>
    </xf>
    <xf numFmtId="0" fontId="4" fillId="32" borderId="16" xfId="0" applyFont="1" applyFill="1" applyBorder="1" applyAlignment="1" applyProtection="1">
      <alignment vertical="center"/>
      <protection/>
    </xf>
    <xf numFmtId="0" fontId="4" fillId="32" borderId="32" xfId="0" applyFont="1" applyFill="1" applyBorder="1" applyAlignment="1" applyProtection="1">
      <alignment vertical="center"/>
      <protection/>
    </xf>
    <xf numFmtId="0" fontId="4" fillId="32" borderId="17" xfId="0" applyFont="1" applyFill="1" applyBorder="1" applyAlignment="1" applyProtection="1">
      <alignment vertical="center"/>
      <protection/>
    </xf>
    <xf numFmtId="0" fontId="5" fillId="32" borderId="14" xfId="0" applyFont="1" applyFill="1" applyBorder="1" applyAlignment="1" applyProtection="1">
      <alignment vertical="center"/>
      <protection locked="0"/>
    </xf>
    <xf numFmtId="0" fontId="4" fillId="32" borderId="13" xfId="0" applyFont="1" applyFill="1" applyBorder="1" applyAlignment="1" applyProtection="1">
      <alignment vertical="center"/>
      <protection locked="0"/>
    </xf>
    <xf numFmtId="0" fontId="5" fillId="32" borderId="33" xfId="0" applyFont="1" applyFill="1" applyBorder="1" applyAlignment="1" applyProtection="1">
      <alignment vertical="center"/>
      <protection locked="0"/>
    </xf>
    <xf numFmtId="0" fontId="4" fillId="32" borderId="19" xfId="0" applyFont="1" applyFill="1" applyBorder="1" applyAlignment="1" applyProtection="1">
      <alignment vertical="center"/>
      <protection/>
    </xf>
    <xf numFmtId="0" fontId="4" fillId="32" borderId="20" xfId="0" applyFont="1" applyFill="1" applyBorder="1" applyAlignment="1" applyProtection="1">
      <alignment vertical="center"/>
      <protection/>
    </xf>
    <xf numFmtId="0" fontId="4" fillId="32" borderId="21" xfId="0" applyFont="1" applyFill="1" applyBorder="1" applyAlignment="1" applyProtection="1">
      <alignment vertical="center"/>
      <protection/>
    </xf>
    <xf numFmtId="0" fontId="4" fillId="32" borderId="31" xfId="0" applyFont="1" applyFill="1" applyBorder="1" applyAlignment="1" applyProtection="1">
      <alignment vertical="center"/>
      <protection/>
    </xf>
    <xf numFmtId="0" fontId="4" fillId="32" borderId="34" xfId="0" applyFont="1" applyFill="1" applyBorder="1" applyAlignment="1" applyProtection="1">
      <alignment horizontal="center" vertical="center"/>
      <protection/>
    </xf>
    <xf numFmtId="0" fontId="4" fillId="32" borderId="35" xfId="0" applyFont="1" applyFill="1" applyBorder="1" applyAlignment="1" applyProtection="1">
      <alignment vertical="center"/>
      <protection/>
    </xf>
    <xf numFmtId="0" fontId="16" fillId="32" borderId="38" xfId="0" applyFont="1" applyFill="1" applyBorder="1" applyAlignment="1" applyProtection="1">
      <alignment horizontal="center" vertical="center"/>
      <protection/>
    </xf>
    <xf numFmtId="0" fontId="4" fillId="32" borderId="35" xfId="0" applyFont="1" applyFill="1" applyBorder="1" applyAlignment="1" applyProtection="1">
      <alignment vertical="center" wrapText="1"/>
      <protection/>
    </xf>
    <xf numFmtId="0" fontId="5" fillId="32" borderId="52" xfId="0" applyFont="1" applyFill="1" applyBorder="1" applyAlignment="1" applyProtection="1">
      <alignment horizontal="center" vertical="center" wrapText="1"/>
      <protection locked="0"/>
    </xf>
    <xf numFmtId="0" fontId="5" fillId="32" borderId="53" xfId="0" applyFont="1" applyFill="1" applyBorder="1" applyAlignment="1" applyProtection="1">
      <alignment horizontal="center" vertical="center" wrapText="1"/>
      <protection locked="0"/>
    </xf>
    <xf numFmtId="0" fontId="13" fillId="32" borderId="40" xfId="0" applyFont="1" applyFill="1" applyBorder="1" applyAlignment="1" applyProtection="1">
      <alignment horizontal="center" vertical="center" wrapText="1"/>
      <protection locked="0"/>
    </xf>
    <xf numFmtId="0" fontId="4" fillId="32" borderId="35" xfId="0" applyFont="1" applyFill="1" applyBorder="1" applyAlignment="1" applyProtection="1">
      <alignment horizontal="left" vertical="center" wrapText="1"/>
      <protection/>
    </xf>
    <xf numFmtId="0" fontId="4" fillId="32" borderId="23" xfId="0" applyFont="1" applyFill="1" applyBorder="1" applyAlignment="1" applyProtection="1">
      <alignment vertical="center" wrapText="1"/>
      <protection/>
    </xf>
    <xf numFmtId="0" fontId="4" fillId="32" borderId="34" xfId="0" applyFont="1" applyFill="1" applyBorder="1" applyAlignment="1" applyProtection="1">
      <alignment horizontal="center" vertical="center" wrapText="1"/>
      <protection/>
    </xf>
    <xf numFmtId="0" fontId="4" fillId="32" borderId="36" xfId="0" applyFont="1" applyFill="1" applyBorder="1" applyAlignment="1" applyProtection="1">
      <alignment horizontal="center" vertical="center" wrapText="1"/>
      <protection locked="0"/>
    </xf>
    <xf numFmtId="0" fontId="4" fillId="32" borderId="22" xfId="0" applyFont="1" applyFill="1" applyBorder="1" applyAlignment="1" applyProtection="1">
      <alignment horizontal="center" vertical="center" wrapText="1"/>
      <protection locked="0"/>
    </xf>
    <xf numFmtId="0" fontId="4" fillId="32" borderId="37" xfId="0" applyFont="1" applyFill="1" applyBorder="1" applyAlignment="1" applyProtection="1">
      <alignment horizontal="center" vertical="center" wrapText="1"/>
      <protection locked="0"/>
    </xf>
    <xf numFmtId="0" fontId="4" fillId="32" borderId="24" xfId="0" applyFont="1" applyFill="1" applyBorder="1" applyAlignment="1" applyProtection="1">
      <alignment vertical="center"/>
      <protection/>
    </xf>
    <xf numFmtId="0" fontId="6" fillId="32" borderId="34" xfId="0" applyFont="1" applyFill="1" applyBorder="1" applyAlignment="1" applyProtection="1">
      <alignment horizontal="right" vertical="center"/>
      <protection/>
    </xf>
    <xf numFmtId="179" fontId="23" fillId="32" borderId="36" xfId="0" applyNumberFormat="1" applyFont="1" applyFill="1" applyBorder="1" applyAlignment="1" applyProtection="1">
      <alignment horizontal="center" vertical="center"/>
      <protection locked="0"/>
    </xf>
    <xf numFmtId="179" fontId="23" fillId="32" borderId="22" xfId="0" applyNumberFormat="1" applyFont="1" applyFill="1" applyBorder="1" applyAlignment="1" applyProtection="1">
      <alignment horizontal="center" vertical="center"/>
      <protection locked="0"/>
    </xf>
    <xf numFmtId="179" fontId="23" fillId="32" borderId="37" xfId="0" applyNumberFormat="1" applyFont="1" applyFill="1" applyBorder="1" applyAlignment="1" applyProtection="1">
      <alignment horizontal="center" vertical="center"/>
      <protection locked="0"/>
    </xf>
    <xf numFmtId="0" fontId="4" fillId="32" borderId="22" xfId="0" applyFont="1" applyFill="1" applyBorder="1" applyAlignment="1" applyProtection="1">
      <alignment vertical="center" wrapText="1"/>
      <protection/>
    </xf>
    <xf numFmtId="0" fontId="6" fillId="32" borderId="25" xfId="0" applyFont="1" applyFill="1" applyBorder="1" applyAlignment="1" applyProtection="1">
      <alignment horizontal="right" vertical="center"/>
      <protection/>
    </xf>
    <xf numFmtId="184" fontId="23" fillId="32" borderId="36" xfId="0" applyNumberFormat="1" applyFont="1" applyFill="1" applyBorder="1" applyAlignment="1" applyProtection="1">
      <alignment horizontal="center" vertical="center"/>
      <protection locked="0"/>
    </xf>
    <xf numFmtId="184" fontId="23" fillId="32" borderId="22" xfId="0" applyNumberFormat="1" applyFont="1" applyFill="1" applyBorder="1" applyAlignment="1" applyProtection="1">
      <alignment horizontal="center" vertical="center"/>
      <protection locked="0"/>
    </xf>
    <xf numFmtId="184" fontId="23" fillId="32" borderId="37" xfId="0" applyNumberFormat="1" applyFont="1" applyFill="1" applyBorder="1" applyAlignment="1" applyProtection="1">
      <alignment horizontal="center" vertical="center"/>
      <protection locked="0"/>
    </xf>
    <xf numFmtId="0" fontId="4" fillId="32" borderId="34" xfId="0" applyFont="1" applyFill="1" applyBorder="1" applyAlignment="1" applyProtection="1">
      <alignment vertical="center"/>
      <protection/>
    </xf>
    <xf numFmtId="0" fontId="20" fillId="32" borderId="34" xfId="0" applyFont="1" applyFill="1" applyBorder="1" applyAlignment="1" applyProtection="1">
      <alignment horizontal="right" vertical="center"/>
      <protection/>
    </xf>
    <xf numFmtId="0" fontId="67" fillId="32" borderId="36" xfId="0" applyFont="1" applyFill="1" applyBorder="1" applyAlignment="1" applyProtection="1">
      <alignment horizontal="center" vertical="center" wrapText="1"/>
      <protection locked="0"/>
    </xf>
    <xf numFmtId="0" fontId="67" fillId="32" borderId="22" xfId="0" applyFont="1" applyFill="1" applyBorder="1" applyAlignment="1" applyProtection="1">
      <alignment horizontal="center" vertical="center" wrapText="1"/>
      <protection locked="0"/>
    </xf>
    <xf numFmtId="0" fontId="67" fillId="32" borderId="37" xfId="0" applyFont="1" applyFill="1" applyBorder="1" applyAlignment="1" applyProtection="1">
      <alignment horizontal="center" vertical="center" wrapText="1"/>
      <protection locked="0"/>
    </xf>
    <xf numFmtId="0" fontId="4" fillId="32" borderId="51" xfId="0" applyFont="1" applyFill="1" applyBorder="1" applyAlignment="1" applyProtection="1">
      <alignment horizontal="left" vertical="center" wrapText="1"/>
      <protection/>
    </xf>
    <xf numFmtId="0" fontId="4" fillId="32" borderId="23" xfId="0" applyFont="1" applyFill="1" applyBorder="1" applyAlignment="1" applyProtection="1">
      <alignment vertical="center"/>
      <protection/>
    </xf>
    <xf numFmtId="0" fontId="4" fillId="32" borderId="31" xfId="0" applyFont="1" applyFill="1" applyBorder="1" applyAlignment="1" applyProtection="1">
      <alignment horizontal="right" vertical="center" wrapText="1"/>
      <protection/>
    </xf>
    <xf numFmtId="0" fontId="4" fillId="32" borderId="27" xfId="0" applyFont="1" applyFill="1" applyBorder="1" applyAlignment="1" applyProtection="1">
      <alignment vertical="center"/>
      <protection/>
    </xf>
    <xf numFmtId="0" fontId="4" fillId="32" borderId="11" xfId="0" applyFont="1" applyFill="1" applyBorder="1" applyAlignment="1" applyProtection="1">
      <alignment vertical="center"/>
      <protection/>
    </xf>
    <xf numFmtId="0" fontId="4" fillId="32" borderId="19" xfId="0" applyFont="1" applyFill="1" applyBorder="1" applyAlignment="1" applyProtection="1">
      <alignment horizontal="right" vertical="center"/>
      <protection/>
    </xf>
    <xf numFmtId="0" fontId="4" fillId="32" borderId="22" xfId="0" applyFont="1" applyFill="1" applyBorder="1" applyAlignment="1" applyProtection="1">
      <alignment vertical="center"/>
      <protection/>
    </xf>
    <xf numFmtId="0" fontId="6" fillId="32" borderId="31" xfId="0" applyFont="1" applyFill="1" applyBorder="1" applyAlignment="1" applyProtection="1">
      <alignment horizontal="right" vertical="center"/>
      <protection/>
    </xf>
    <xf numFmtId="176" fontId="23" fillId="32" borderId="22" xfId="0" applyNumberFormat="1" applyFont="1" applyFill="1" applyBorder="1" applyAlignment="1" applyProtection="1">
      <alignment horizontal="center" vertical="center"/>
      <protection/>
    </xf>
    <xf numFmtId="0" fontId="6" fillId="32" borderId="22" xfId="0" applyFont="1" applyFill="1" applyBorder="1" applyAlignment="1" applyProtection="1">
      <alignment vertical="center" wrapText="1"/>
      <protection/>
    </xf>
    <xf numFmtId="0" fontId="4" fillId="32" borderId="29" xfId="0" applyFont="1" applyFill="1" applyBorder="1" applyAlignment="1" applyProtection="1">
      <alignment vertical="center"/>
      <protection/>
    </xf>
    <xf numFmtId="184" fontId="23" fillId="32" borderId="22" xfId="0" applyNumberFormat="1" applyFont="1" applyFill="1" applyBorder="1" applyAlignment="1" applyProtection="1">
      <alignment horizontal="center" vertical="center"/>
      <protection/>
    </xf>
    <xf numFmtId="0" fontId="4" fillId="32" borderId="28" xfId="0" applyFont="1" applyFill="1" applyBorder="1" applyAlignment="1" applyProtection="1">
      <alignment vertical="center"/>
      <protection/>
    </xf>
    <xf numFmtId="0" fontId="6" fillId="32" borderId="22" xfId="0" applyFont="1" applyFill="1" applyBorder="1" applyAlignment="1" applyProtection="1">
      <alignment vertical="center"/>
      <protection/>
    </xf>
    <xf numFmtId="0" fontId="4" fillId="32" borderId="30" xfId="0" applyFont="1" applyFill="1" applyBorder="1" applyAlignment="1" applyProtection="1">
      <alignment vertical="center"/>
      <protection/>
    </xf>
    <xf numFmtId="0" fontId="6" fillId="32" borderId="39" xfId="0" applyFont="1" applyFill="1" applyBorder="1" applyAlignment="1" applyProtection="1">
      <alignment horizontal="right" vertical="center"/>
      <protection/>
    </xf>
    <xf numFmtId="0" fontId="6" fillId="0" borderId="51" xfId="0" applyFont="1" applyBorder="1" applyAlignment="1" applyProtection="1">
      <alignment horizontal="left" vertical="center" wrapText="1"/>
      <protection/>
    </xf>
    <xf numFmtId="0" fontId="6" fillId="0" borderId="60" xfId="0" applyFont="1" applyBorder="1" applyAlignment="1" applyProtection="1">
      <alignment horizontal="left" vertical="center" wrapText="1"/>
      <protection/>
    </xf>
    <xf numFmtId="0" fontId="23" fillId="0" borderId="36" xfId="0" applyFont="1" applyBorder="1" applyAlignment="1" applyProtection="1">
      <alignment horizontal="center" vertical="center"/>
      <protection locked="0"/>
    </xf>
    <xf numFmtId="0" fontId="23" fillId="0" borderId="22" xfId="0" applyFont="1" applyBorder="1" applyAlignment="1" applyProtection="1">
      <alignment horizontal="center" vertical="center"/>
      <protection locked="0"/>
    </xf>
    <xf numFmtId="0" fontId="23" fillId="0" borderId="37" xfId="0" applyFont="1" applyBorder="1" applyAlignment="1" applyProtection="1">
      <alignment horizontal="center" vertical="center"/>
      <protection locked="0"/>
    </xf>
    <xf numFmtId="0" fontId="4" fillId="0" borderId="51" xfId="0" applyFont="1" applyBorder="1" applyAlignment="1" applyProtection="1">
      <alignment horizontal="left" vertical="center" wrapText="1"/>
      <protection/>
    </xf>
    <xf numFmtId="0" fontId="6" fillId="0" borderId="61" xfId="0" applyFont="1" applyBorder="1" applyAlignment="1" applyProtection="1">
      <alignment horizontal="left" vertical="center"/>
      <protection/>
    </xf>
    <xf numFmtId="0" fontId="6" fillId="0" borderId="60" xfId="0" applyFont="1" applyBorder="1" applyAlignment="1" applyProtection="1">
      <alignment horizontal="left" vertical="center"/>
      <protection/>
    </xf>
    <xf numFmtId="0" fontId="23" fillId="0" borderId="62" xfId="0" applyFont="1" applyBorder="1" applyAlignment="1" applyProtection="1">
      <alignment horizontal="center" vertical="center"/>
      <protection locked="0"/>
    </xf>
    <xf numFmtId="0" fontId="23" fillId="0" borderId="63" xfId="0" applyFont="1" applyBorder="1" applyAlignment="1" applyProtection="1">
      <alignment horizontal="center" vertical="center"/>
      <protection locked="0"/>
    </xf>
    <xf numFmtId="0" fontId="23" fillId="0" borderId="64" xfId="0" applyFont="1" applyBorder="1" applyAlignment="1" applyProtection="1">
      <alignment horizontal="center" vertical="center"/>
      <protection locked="0"/>
    </xf>
    <xf numFmtId="179" fontId="23" fillId="0" borderId="22" xfId="0" applyNumberFormat="1" applyFont="1" applyBorder="1" applyAlignment="1" applyProtection="1">
      <alignment horizontal="center" vertical="center"/>
      <protection/>
    </xf>
    <xf numFmtId="0" fontId="4" fillId="0" borderId="34" xfId="0" applyFont="1" applyBorder="1" applyAlignment="1" applyProtection="1">
      <alignment horizontal="center" vertical="center"/>
      <protection/>
    </xf>
    <xf numFmtId="0" fontId="4" fillId="0" borderId="65" xfId="0" applyFont="1" applyBorder="1" applyAlignment="1" applyProtection="1">
      <alignment horizontal="center" vertical="center"/>
      <protection/>
    </xf>
    <xf numFmtId="0" fontId="4" fillId="0" borderId="51" xfId="0" applyFont="1" applyBorder="1" applyAlignment="1" applyProtection="1">
      <alignment horizontal="center" vertical="center"/>
      <protection/>
    </xf>
    <xf numFmtId="0" fontId="9" fillId="0" borderId="66" xfId="0" applyFont="1" applyBorder="1" applyAlignment="1" applyProtection="1">
      <alignment horizontal="center" vertical="center"/>
      <protection locked="0"/>
    </xf>
    <xf numFmtId="0" fontId="9" fillId="0" borderId="67" xfId="0" applyFont="1" applyBorder="1" applyAlignment="1" applyProtection="1">
      <alignment horizontal="center" vertical="center"/>
      <protection locked="0"/>
    </xf>
    <xf numFmtId="0" fontId="9" fillId="0" borderId="68" xfId="0" applyFont="1" applyBorder="1" applyAlignment="1" applyProtection="1">
      <alignment horizontal="center" vertical="center"/>
      <protection locked="0"/>
    </xf>
    <xf numFmtId="0" fontId="4" fillId="0" borderId="31" xfId="0" applyFont="1" applyBorder="1" applyAlignment="1" applyProtection="1">
      <alignment horizontal="right" vertical="center"/>
      <protection/>
    </xf>
    <xf numFmtId="0" fontId="4" fillId="0" borderId="35" xfId="0" applyFont="1" applyBorder="1" applyAlignment="1" applyProtection="1">
      <alignment horizontal="right" vertical="center"/>
      <protection/>
    </xf>
    <xf numFmtId="0" fontId="4" fillId="0" borderId="31"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4" fillId="0" borderId="35" xfId="0" applyFont="1" applyBorder="1" applyAlignment="1" applyProtection="1">
      <alignment horizontal="center" vertical="center"/>
      <protection/>
    </xf>
    <xf numFmtId="184" fontId="23" fillId="0" borderId="22" xfId="0" applyNumberFormat="1" applyFont="1" applyBorder="1" applyAlignment="1" applyProtection="1">
      <alignment horizontal="center" vertical="center"/>
      <protection/>
    </xf>
    <xf numFmtId="0" fontId="4" fillId="0" borderId="10" xfId="0" applyFont="1" applyBorder="1" applyAlignment="1" applyProtection="1">
      <alignment horizontal="left" vertical="center" wrapText="1"/>
      <protection/>
    </xf>
    <xf numFmtId="0" fontId="4" fillId="0" borderId="69" xfId="0" applyFont="1" applyBorder="1" applyAlignment="1" applyProtection="1">
      <alignment horizontal="left" vertical="center" wrapText="1"/>
      <protection/>
    </xf>
    <xf numFmtId="0" fontId="4" fillId="0" borderId="18" xfId="0" applyFont="1" applyBorder="1" applyAlignment="1" applyProtection="1">
      <alignment horizontal="left" vertical="center" wrapText="1"/>
      <protection/>
    </xf>
    <xf numFmtId="0" fontId="24" fillId="0" borderId="25" xfId="0" applyFont="1" applyBorder="1" applyAlignment="1" applyProtection="1">
      <alignment horizontal="center" vertical="center"/>
      <protection/>
    </xf>
    <xf numFmtId="0" fontId="24" fillId="0" borderId="35" xfId="0" applyFont="1" applyBorder="1" applyAlignment="1" applyProtection="1">
      <alignment horizontal="center" vertical="center"/>
      <protection/>
    </xf>
    <xf numFmtId="0" fontId="4" fillId="32" borderId="10" xfId="0" applyFont="1" applyFill="1" applyBorder="1" applyAlignment="1" applyProtection="1">
      <alignment horizontal="left" vertical="center" wrapText="1"/>
      <protection/>
    </xf>
    <xf numFmtId="0" fontId="4" fillId="32" borderId="69" xfId="0" applyFont="1" applyFill="1" applyBorder="1" applyAlignment="1" applyProtection="1">
      <alignment horizontal="left" vertical="center" wrapText="1"/>
      <protection/>
    </xf>
    <xf numFmtId="0" fontId="4" fillId="32" borderId="18" xfId="0" applyFont="1" applyFill="1" applyBorder="1" applyAlignment="1" applyProtection="1">
      <alignment horizontal="left" vertical="center" wrapText="1"/>
      <protection/>
    </xf>
    <xf numFmtId="0" fontId="24" fillId="32" borderId="25" xfId="0" applyFont="1" applyFill="1" applyBorder="1" applyAlignment="1" applyProtection="1">
      <alignment horizontal="center" vertical="center"/>
      <protection/>
    </xf>
    <xf numFmtId="0" fontId="24" fillId="32" borderId="35" xfId="0" applyFont="1" applyFill="1" applyBorder="1" applyAlignment="1" applyProtection="1">
      <alignment horizontal="center" vertical="center"/>
      <protection/>
    </xf>
    <xf numFmtId="0" fontId="4" fillId="32" borderId="31" xfId="0" applyFont="1" applyFill="1" applyBorder="1" applyAlignment="1" applyProtection="1">
      <alignment horizontal="center" vertical="center"/>
      <protection/>
    </xf>
    <xf numFmtId="0" fontId="4" fillId="32" borderId="25" xfId="0" applyFont="1" applyFill="1" applyBorder="1" applyAlignment="1" applyProtection="1">
      <alignment horizontal="center" vertical="center"/>
      <protection/>
    </xf>
    <xf numFmtId="0" fontId="4" fillId="32" borderId="35" xfId="0" applyFont="1" applyFill="1" applyBorder="1" applyAlignment="1" applyProtection="1">
      <alignment horizontal="center" vertical="center"/>
      <protection/>
    </xf>
    <xf numFmtId="184" fontId="23" fillId="32" borderId="22" xfId="0" applyNumberFormat="1" applyFont="1" applyFill="1" applyBorder="1" applyAlignment="1" applyProtection="1">
      <alignment horizontal="center" vertical="center"/>
      <protection/>
    </xf>
    <xf numFmtId="179" fontId="23" fillId="32" borderId="22" xfId="0" applyNumberFormat="1" applyFont="1" applyFill="1" applyBorder="1" applyAlignment="1" applyProtection="1">
      <alignment horizontal="center" vertical="center"/>
      <protection/>
    </xf>
    <xf numFmtId="0" fontId="4" fillId="32" borderId="34" xfId="0" applyFont="1" applyFill="1" applyBorder="1" applyAlignment="1" applyProtection="1">
      <alignment horizontal="center" vertical="center"/>
      <protection/>
    </xf>
    <xf numFmtId="0" fontId="4" fillId="32" borderId="65" xfId="0" applyFont="1" applyFill="1" applyBorder="1" applyAlignment="1" applyProtection="1">
      <alignment horizontal="center" vertical="center"/>
      <protection/>
    </xf>
    <xf numFmtId="0" fontId="4" fillId="32" borderId="51" xfId="0" applyFont="1" applyFill="1" applyBorder="1" applyAlignment="1" applyProtection="1">
      <alignment horizontal="center" vertical="center"/>
      <protection/>
    </xf>
    <xf numFmtId="0" fontId="9" fillId="32" borderId="66" xfId="0" applyFont="1" applyFill="1" applyBorder="1" applyAlignment="1" applyProtection="1">
      <alignment horizontal="center" vertical="center"/>
      <protection locked="0"/>
    </xf>
    <xf numFmtId="0" fontId="9" fillId="32" borderId="67" xfId="0" applyFont="1" applyFill="1" applyBorder="1" applyAlignment="1" applyProtection="1">
      <alignment horizontal="center" vertical="center"/>
      <protection locked="0"/>
    </xf>
    <xf numFmtId="0" fontId="9" fillId="32" borderId="68" xfId="0" applyFont="1" applyFill="1" applyBorder="1" applyAlignment="1" applyProtection="1">
      <alignment horizontal="center" vertical="center"/>
      <protection locked="0"/>
    </xf>
    <xf numFmtId="0" fontId="4" fillId="32" borderId="31" xfId="0" applyFont="1" applyFill="1" applyBorder="1" applyAlignment="1" applyProtection="1">
      <alignment horizontal="right" vertical="center"/>
      <protection/>
    </xf>
    <xf numFmtId="0" fontId="4" fillId="32" borderId="35" xfId="0" applyFont="1" applyFill="1" applyBorder="1" applyAlignment="1" applyProtection="1">
      <alignment horizontal="right" vertical="center"/>
      <protection/>
    </xf>
    <xf numFmtId="0" fontId="6" fillId="32" borderId="51" xfId="0" applyFont="1" applyFill="1" applyBorder="1" applyAlignment="1" applyProtection="1">
      <alignment horizontal="left" vertical="center" wrapText="1"/>
      <protection/>
    </xf>
    <xf numFmtId="0" fontId="6" fillId="32" borderId="60" xfId="0" applyFont="1" applyFill="1" applyBorder="1" applyAlignment="1" applyProtection="1">
      <alignment horizontal="left" vertical="center" wrapText="1"/>
      <protection/>
    </xf>
    <xf numFmtId="0" fontId="23" fillId="32" borderId="36" xfId="0" applyFont="1" applyFill="1" applyBorder="1" applyAlignment="1" applyProtection="1">
      <alignment horizontal="center" vertical="center"/>
      <protection locked="0"/>
    </xf>
    <xf numFmtId="0" fontId="23" fillId="32" borderId="22" xfId="0" applyFont="1" applyFill="1" applyBorder="1" applyAlignment="1" applyProtection="1">
      <alignment horizontal="center" vertical="center"/>
      <protection locked="0"/>
    </xf>
    <xf numFmtId="0" fontId="23" fillId="32" borderId="37" xfId="0" applyFont="1" applyFill="1" applyBorder="1" applyAlignment="1" applyProtection="1">
      <alignment horizontal="center" vertical="center"/>
      <protection locked="0"/>
    </xf>
    <xf numFmtId="0" fontId="4" fillId="32" borderId="51" xfId="0" applyFont="1" applyFill="1" applyBorder="1" applyAlignment="1" applyProtection="1">
      <alignment horizontal="left" vertical="center" wrapText="1"/>
      <protection/>
    </xf>
    <xf numFmtId="0" fontId="6" fillId="32" borderId="61" xfId="0" applyFont="1" applyFill="1" applyBorder="1" applyAlignment="1" applyProtection="1">
      <alignment horizontal="left" vertical="center"/>
      <protection/>
    </xf>
    <xf numFmtId="0" fontId="6" fillId="32" borderId="60" xfId="0" applyFont="1" applyFill="1" applyBorder="1" applyAlignment="1" applyProtection="1">
      <alignment horizontal="left" vertical="center"/>
      <protection/>
    </xf>
    <xf numFmtId="0" fontId="23" fillId="32" borderId="62" xfId="0" applyFont="1" applyFill="1" applyBorder="1" applyAlignment="1" applyProtection="1">
      <alignment horizontal="center" vertical="center"/>
      <protection locked="0"/>
    </xf>
    <xf numFmtId="0" fontId="23" fillId="32" borderId="63" xfId="0" applyFont="1" applyFill="1" applyBorder="1" applyAlignment="1" applyProtection="1">
      <alignment horizontal="center" vertical="center"/>
      <protection locked="0"/>
    </xf>
    <xf numFmtId="0" fontId="23" fillId="32" borderId="64" xfId="0"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3">
    <dxf>
      <font>
        <color theme="0"/>
      </font>
      <fill>
        <patternFill>
          <bgColor rgb="FFFF0000"/>
        </patternFill>
      </fill>
    </dxf>
    <dxf>
      <font>
        <color theme="0"/>
      </font>
      <fill>
        <patternFill>
          <bgColor rgb="FFFF0000"/>
        </patternFill>
      </fill>
    </dxf>
    <dxf>
      <font>
        <color theme="0"/>
      </font>
      <fill>
        <patternFill>
          <bgColor rgb="FFFF0000"/>
        </patternFill>
      </fill>
    </dxf>
    <dxf>
      <font>
        <color theme="0" tint="-0.24993999302387238"/>
      </font>
      <fill>
        <patternFill>
          <bgColor theme="0" tint="-0.24993999302387238"/>
        </patternFill>
      </fill>
    </dxf>
    <dxf>
      <font>
        <color theme="0"/>
      </font>
      <fill>
        <patternFill>
          <bgColor rgb="FFFF0000"/>
        </patternFill>
      </fill>
    </dxf>
    <dxf>
      <font>
        <color theme="0"/>
      </font>
      <fill>
        <patternFill>
          <bgColor rgb="FFFF0000"/>
        </patternFill>
      </fill>
    </dxf>
    <dxf>
      <font>
        <color indexed="9"/>
      </font>
      <fill>
        <patternFill>
          <bgColor indexed="10"/>
        </patternFill>
      </fill>
    </dxf>
    <dxf>
      <font>
        <color theme="0"/>
      </font>
      <fill>
        <patternFill>
          <bgColor rgb="FFFF000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tint="-0.24993999302387238"/>
      </font>
      <fill>
        <patternFill>
          <bgColor theme="0" tint="-0.24993999302387238"/>
        </patternFill>
      </fill>
    </dxf>
    <dxf>
      <font>
        <color theme="0"/>
      </font>
      <fill>
        <patternFill>
          <bgColor rgb="FFFF0000"/>
        </patternFill>
      </fill>
    </dxf>
    <dxf>
      <font>
        <color theme="0"/>
      </font>
      <fill>
        <patternFill>
          <bgColor rgb="FFFF0000"/>
        </patternFill>
      </fill>
    </dxf>
    <dxf>
      <font>
        <color indexed="9"/>
      </font>
      <fill>
        <patternFill>
          <bgColor indexed="10"/>
        </patternFill>
      </fill>
    </dxf>
    <dxf>
      <font>
        <color theme="0"/>
      </font>
      <fill>
        <patternFill>
          <bgColor rgb="FFFF000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tint="-0.24993999302387238"/>
      </font>
      <fill>
        <patternFill>
          <bgColor theme="0" tint="-0.24993999302387238"/>
        </patternFill>
      </fill>
    </dxf>
    <dxf>
      <font>
        <color theme="0"/>
      </font>
      <fill>
        <patternFill>
          <bgColor rgb="FFFF0000"/>
        </patternFill>
      </fill>
    </dxf>
    <dxf>
      <font>
        <color theme="0"/>
      </font>
      <fill>
        <patternFill>
          <bgColor rgb="FFFF0000"/>
        </patternFill>
      </fill>
    </dxf>
    <dxf>
      <font>
        <color indexed="9"/>
      </font>
      <fill>
        <patternFill>
          <bgColor indexed="10"/>
        </patternFill>
      </fill>
    </dxf>
    <dxf>
      <font>
        <color theme="0"/>
      </font>
      <fill>
        <patternFill>
          <bgColor rgb="FFFF000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tint="-0.24993999302387238"/>
      </font>
      <fill>
        <patternFill>
          <bgColor theme="0" tint="-0.24993999302387238"/>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indexed="9"/>
      </font>
      <fill>
        <patternFill>
          <bgColor indexed="10"/>
        </patternFill>
      </fill>
    </dxf>
    <dxf>
      <font>
        <color rgb="FFFFFFFF"/>
      </font>
      <fill>
        <patternFill>
          <bgColor rgb="FFDD0806"/>
        </patternFill>
      </fill>
      <border/>
    </dxf>
    <dxf>
      <font>
        <color theme="0"/>
      </font>
      <fill>
        <patternFill>
          <bgColor rgb="FFFF0000"/>
        </patternFill>
      </fill>
      <border/>
    </dxf>
    <dxf>
      <font>
        <color theme="0" tint="-0.24993999302387238"/>
      </font>
      <fill>
        <patternFill>
          <bgColor theme="0" tint="-0.24993999302387238"/>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400050</xdr:colOff>
      <xdr:row>43</xdr:row>
      <xdr:rowOff>28575</xdr:rowOff>
    </xdr:from>
    <xdr:to>
      <xdr:col>1</xdr:col>
      <xdr:colOff>10706100</xdr:colOff>
      <xdr:row>121</xdr:row>
      <xdr:rowOff>9525</xdr:rowOff>
    </xdr:to>
    <xdr:pic>
      <xdr:nvPicPr>
        <xdr:cNvPr id="1" name="図 27"/>
        <xdr:cNvPicPr preferRelativeResize="1">
          <a:picLocks noChangeAspect="1"/>
        </xdr:cNvPicPr>
      </xdr:nvPicPr>
      <xdr:blipFill>
        <a:blip r:embed="rId1"/>
        <a:stretch>
          <a:fillRect/>
        </a:stretch>
      </xdr:blipFill>
      <xdr:spPr>
        <a:xfrm>
          <a:off x="514350" y="15373350"/>
          <a:ext cx="10306050" cy="16383000"/>
        </a:xfrm>
        <a:prstGeom prst="rect">
          <a:avLst/>
        </a:prstGeom>
        <a:noFill/>
        <a:ln w="9525" cmpd="sng">
          <a:noFill/>
        </a:ln>
      </xdr:spPr>
    </xdr:pic>
    <xdr:clientData/>
  </xdr:twoCellAnchor>
  <xdr:twoCellAnchor>
    <xdr:from>
      <xdr:col>1</xdr:col>
      <xdr:colOff>476250</xdr:colOff>
      <xdr:row>42</xdr:row>
      <xdr:rowOff>209550</xdr:rowOff>
    </xdr:from>
    <xdr:to>
      <xdr:col>1</xdr:col>
      <xdr:colOff>9848850</xdr:colOff>
      <xdr:row>122</xdr:row>
      <xdr:rowOff>123825</xdr:rowOff>
    </xdr:to>
    <xdr:grpSp>
      <xdr:nvGrpSpPr>
        <xdr:cNvPr id="2" name="グループ化 3"/>
        <xdr:cNvGrpSpPr>
          <a:grpSpLocks/>
        </xdr:cNvGrpSpPr>
      </xdr:nvGrpSpPr>
      <xdr:grpSpPr>
        <a:xfrm>
          <a:off x="590550" y="15316200"/>
          <a:ext cx="9382125" cy="16725900"/>
          <a:chOff x="535778" y="15399864"/>
          <a:chExt cx="8600467" cy="16560659"/>
        </a:xfrm>
        <a:solidFill>
          <a:srgbClr val="FFFFFF"/>
        </a:solidFill>
      </xdr:grpSpPr>
      <xdr:sp>
        <xdr:nvSpPr>
          <xdr:cNvPr id="3" name="テキスト ボックス 1"/>
          <xdr:cNvSpPr txBox="1">
            <a:spLocks noChangeArrowheads="1"/>
          </xdr:cNvSpPr>
        </xdr:nvSpPr>
        <xdr:spPr>
          <a:xfrm>
            <a:off x="4160875" y="15399864"/>
            <a:ext cx="885848" cy="546502"/>
          </a:xfrm>
          <a:prstGeom prst="rect">
            <a:avLst/>
          </a:prstGeom>
          <a:noFill/>
          <a:ln w="9525" cmpd="sng">
            <a:noFill/>
          </a:ln>
        </xdr:spPr>
        <xdr:txBody>
          <a:bodyPr vertOverflow="clip" wrap="square"/>
          <a:p>
            <a:pPr algn="l">
              <a:defRPr/>
            </a:pPr>
            <a:r>
              <a:rPr lang="en-US" cap="none" sz="1800" b="0" i="0" u="none" baseline="0">
                <a:solidFill>
                  <a:srgbClr val="DD0806"/>
                </a:solidFill>
                <a:latin typeface="ＭＳ Ｐゴシック"/>
                <a:ea typeface="ＭＳ Ｐゴシック"/>
                <a:cs typeface="ＭＳ Ｐゴシック"/>
              </a:rPr>
              <a:t>①</a:t>
            </a:r>
          </a:p>
        </xdr:txBody>
      </xdr:sp>
      <xdr:sp>
        <xdr:nvSpPr>
          <xdr:cNvPr id="4" name="テキスト ボックス 5"/>
          <xdr:cNvSpPr txBox="1">
            <a:spLocks noChangeArrowheads="1"/>
          </xdr:cNvSpPr>
        </xdr:nvSpPr>
        <xdr:spPr>
          <a:xfrm>
            <a:off x="6319592" y="15577891"/>
            <a:ext cx="877248" cy="546502"/>
          </a:xfrm>
          <a:prstGeom prst="rect">
            <a:avLst/>
          </a:prstGeom>
          <a:noFill/>
          <a:ln w="9525" cmpd="sng">
            <a:noFill/>
          </a:ln>
        </xdr:spPr>
        <xdr:txBody>
          <a:bodyPr vertOverflow="clip" wrap="square"/>
          <a:p>
            <a:pPr algn="l">
              <a:defRPr/>
            </a:pPr>
            <a:r>
              <a:rPr lang="en-US" cap="none" sz="1800" b="0" i="0" u="none" baseline="0">
                <a:solidFill>
                  <a:srgbClr val="DD0806"/>
                </a:solidFill>
                <a:latin typeface="ＭＳ Ｐゴシック"/>
                <a:ea typeface="ＭＳ Ｐゴシック"/>
                <a:cs typeface="ＭＳ Ｐゴシック"/>
              </a:rPr>
              <a:t>②</a:t>
            </a:r>
          </a:p>
        </xdr:txBody>
      </xdr:sp>
      <xdr:sp>
        <xdr:nvSpPr>
          <xdr:cNvPr id="5" name="テキスト ボックス 6"/>
          <xdr:cNvSpPr txBox="1">
            <a:spLocks noChangeArrowheads="1"/>
          </xdr:cNvSpPr>
        </xdr:nvSpPr>
        <xdr:spPr>
          <a:xfrm>
            <a:off x="1103409" y="16397644"/>
            <a:ext cx="862197" cy="554782"/>
          </a:xfrm>
          <a:prstGeom prst="rect">
            <a:avLst/>
          </a:prstGeom>
          <a:noFill/>
          <a:ln w="9525" cmpd="sng">
            <a:noFill/>
          </a:ln>
        </xdr:spPr>
        <xdr:txBody>
          <a:bodyPr vertOverflow="clip" wrap="square"/>
          <a:p>
            <a:pPr algn="l">
              <a:defRPr/>
            </a:pPr>
            <a:r>
              <a:rPr lang="en-US" cap="none" sz="1800" b="0" i="0" u="none" baseline="0">
                <a:solidFill>
                  <a:srgbClr val="DD0806"/>
                </a:solidFill>
                <a:latin typeface="ＭＳ Ｐゴシック"/>
                <a:ea typeface="ＭＳ Ｐゴシック"/>
                <a:cs typeface="ＭＳ Ｐゴシック"/>
              </a:rPr>
              <a:t>③</a:t>
            </a:r>
          </a:p>
        </xdr:txBody>
      </xdr:sp>
      <xdr:sp>
        <xdr:nvSpPr>
          <xdr:cNvPr id="6" name="テキスト ボックス 7"/>
          <xdr:cNvSpPr txBox="1">
            <a:spLocks noChangeArrowheads="1"/>
          </xdr:cNvSpPr>
        </xdr:nvSpPr>
        <xdr:spPr>
          <a:xfrm>
            <a:off x="4928467" y="16381083"/>
            <a:ext cx="877248" cy="554782"/>
          </a:xfrm>
          <a:prstGeom prst="rect">
            <a:avLst/>
          </a:prstGeom>
          <a:noFill/>
          <a:ln w="9525" cmpd="sng">
            <a:noFill/>
          </a:ln>
        </xdr:spPr>
        <xdr:txBody>
          <a:bodyPr vertOverflow="clip" wrap="square"/>
          <a:p>
            <a:pPr algn="l">
              <a:defRPr/>
            </a:pPr>
            <a:r>
              <a:rPr lang="en-US" cap="none" sz="1800" b="0" i="0" u="none" baseline="0">
                <a:solidFill>
                  <a:srgbClr val="DD0806"/>
                </a:solidFill>
                <a:latin typeface="ＭＳ Ｐゴシック"/>
                <a:ea typeface="ＭＳ Ｐゴシック"/>
                <a:cs typeface="ＭＳ Ｐゴシック"/>
              </a:rPr>
              <a:t>④</a:t>
            </a:r>
          </a:p>
        </xdr:txBody>
      </xdr:sp>
      <xdr:sp>
        <xdr:nvSpPr>
          <xdr:cNvPr id="7" name="テキスト ボックス 8"/>
          <xdr:cNvSpPr txBox="1">
            <a:spLocks noChangeArrowheads="1"/>
          </xdr:cNvSpPr>
        </xdr:nvSpPr>
        <xdr:spPr>
          <a:xfrm>
            <a:off x="5799264" y="17250518"/>
            <a:ext cx="877248" cy="554782"/>
          </a:xfrm>
          <a:prstGeom prst="rect">
            <a:avLst/>
          </a:prstGeom>
          <a:noFill/>
          <a:ln w="9525" cmpd="sng">
            <a:noFill/>
          </a:ln>
        </xdr:spPr>
        <xdr:txBody>
          <a:bodyPr vertOverflow="clip" wrap="square"/>
          <a:p>
            <a:pPr algn="l">
              <a:defRPr/>
            </a:pPr>
            <a:r>
              <a:rPr lang="en-US" cap="none" sz="1800" b="0" i="0" u="none" baseline="0">
                <a:solidFill>
                  <a:srgbClr val="DD0806"/>
                </a:solidFill>
                <a:latin typeface="ＭＳ Ｐゴシック"/>
                <a:ea typeface="ＭＳ Ｐゴシック"/>
                <a:cs typeface="ＭＳ Ｐゴシック"/>
              </a:rPr>
              <a:t>⑤</a:t>
            </a:r>
          </a:p>
        </xdr:txBody>
      </xdr:sp>
      <xdr:sp>
        <xdr:nvSpPr>
          <xdr:cNvPr id="8" name="テキスト ボックス 9"/>
          <xdr:cNvSpPr txBox="1">
            <a:spLocks noChangeArrowheads="1"/>
          </xdr:cNvSpPr>
        </xdr:nvSpPr>
        <xdr:spPr>
          <a:xfrm>
            <a:off x="5805714" y="17743197"/>
            <a:ext cx="877248" cy="546502"/>
          </a:xfrm>
          <a:prstGeom prst="rect">
            <a:avLst/>
          </a:prstGeom>
          <a:noFill/>
          <a:ln w="9525" cmpd="sng">
            <a:noFill/>
          </a:ln>
        </xdr:spPr>
        <xdr:txBody>
          <a:bodyPr vertOverflow="clip" wrap="square"/>
          <a:p>
            <a:pPr algn="l">
              <a:defRPr/>
            </a:pPr>
            <a:r>
              <a:rPr lang="en-US" cap="none" sz="1800" b="0" i="0" u="none" baseline="0">
                <a:solidFill>
                  <a:srgbClr val="DD0806"/>
                </a:solidFill>
                <a:latin typeface="ＭＳ Ｐゴシック"/>
                <a:ea typeface="ＭＳ Ｐゴシック"/>
                <a:cs typeface="ＭＳ Ｐゴシック"/>
              </a:rPr>
              <a:t>⑥</a:t>
            </a:r>
          </a:p>
        </xdr:txBody>
      </xdr:sp>
      <xdr:sp>
        <xdr:nvSpPr>
          <xdr:cNvPr id="9" name="テキスト ボックス 10"/>
          <xdr:cNvSpPr txBox="1">
            <a:spLocks noChangeArrowheads="1"/>
          </xdr:cNvSpPr>
        </xdr:nvSpPr>
        <xdr:spPr>
          <a:xfrm>
            <a:off x="5844416" y="18678874"/>
            <a:ext cx="885848" cy="546502"/>
          </a:xfrm>
          <a:prstGeom prst="rect">
            <a:avLst/>
          </a:prstGeom>
          <a:noFill/>
          <a:ln w="9525" cmpd="sng">
            <a:noFill/>
          </a:ln>
        </xdr:spPr>
        <xdr:txBody>
          <a:bodyPr vertOverflow="clip" wrap="square"/>
          <a:p>
            <a:pPr algn="l">
              <a:defRPr/>
            </a:pPr>
            <a:r>
              <a:rPr lang="en-US" cap="none" sz="1800" b="0" i="0" u="none" baseline="0">
                <a:solidFill>
                  <a:srgbClr val="DD0806"/>
                </a:solidFill>
                <a:latin typeface="ＭＳ Ｐゴシック"/>
                <a:ea typeface="ＭＳ Ｐゴシック"/>
                <a:cs typeface="ＭＳ Ｐゴシック"/>
              </a:rPr>
              <a:t>⑦</a:t>
            </a:r>
          </a:p>
        </xdr:txBody>
      </xdr:sp>
      <xdr:sp>
        <xdr:nvSpPr>
          <xdr:cNvPr id="10" name="テキスト ボックス 11"/>
          <xdr:cNvSpPr txBox="1">
            <a:spLocks noChangeArrowheads="1"/>
          </xdr:cNvSpPr>
        </xdr:nvSpPr>
        <xdr:spPr>
          <a:xfrm>
            <a:off x="5829365" y="19386843"/>
            <a:ext cx="885848" cy="538221"/>
          </a:xfrm>
          <a:prstGeom prst="rect">
            <a:avLst/>
          </a:prstGeom>
          <a:noFill/>
          <a:ln w="9525" cmpd="sng">
            <a:noFill/>
          </a:ln>
        </xdr:spPr>
        <xdr:txBody>
          <a:bodyPr vertOverflow="clip" wrap="square"/>
          <a:p>
            <a:pPr algn="l">
              <a:defRPr/>
            </a:pPr>
            <a:r>
              <a:rPr lang="en-US" cap="none" sz="1800" b="0" i="0" u="none" baseline="0">
                <a:solidFill>
                  <a:srgbClr val="DD0806"/>
                </a:solidFill>
                <a:latin typeface="ＭＳ Ｐゴシック"/>
                <a:ea typeface="ＭＳ Ｐゴシック"/>
                <a:cs typeface="ＭＳ Ｐゴシック"/>
              </a:rPr>
              <a:t>⑧</a:t>
            </a:r>
          </a:p>
        </xdr:txBody>
      </xdr:sp>
      <xdr:sp>
        <xdr:nvSpPr>
          <xdr:cNvPr id="11" name="テキスト ボックス 12"/>
          <xdr:cNvSpPr txBox="1">
            <a:spLocks noChangeArrowheads="1"/>
          </xdr:cNvSpPr>
        </xdr:nvSpPr>
        <xdr:spPr>
          <a:xfrm>
            <a:off x="5790663" y="20285258"/>
            <a:ext cx="877248" cy="546502"/>
          </a:xfrm>
          <a:prstGeom prst="rect">
            <a:avLst/>
          </a:prstGeom>
          <a:noFill/>
          <a:ln w="9525" cmpd="sng">
            <a:noFill/>
          </a:ln>
        </xdr:spPr>
        <xdr:txBody>
          <a:bodyPr vertOverflow="clip" wrap="square"/>
          <a:p>
            <a:pPr algn="l">
              <a:defRPr/>
            </a:pPr>
            <a:r>
              <a:rPr lang="en-US" cap="none" sz="1800" b="0" i="0" u="none" baseline="0">
                <a:solidFill>
                  <a:srgbClr val="DD0806"/>
                </a:solidFill>
                <a:latin typeface="ＭＳ Ｐゴシック"/>
                <a:ea typeface="ＭＳ Ｐゴシック"/>
                <a:cs typeface="ＭＳ Ｐゴシック"/>
              </a:rPr>
              <a:t>⑨</a:t>
            </a:r>
          </a:p>
        </xdr:txBody>
      </xdr:sp>
      <xdr:sp>
        <xdr:nvSpPr>
          <xdr:cNvPr id="12" name="テキスト ボックス 13"/>
          <xdr:cNvSpPr txBox="1">
            <a:spLocks noChangeArrowheads="1"/>
          </xdr:cNvSpPr>
        </xdr:nvSpPr>
        <xdr:spPr>
          <a:xfrm>
            <a:off x="5790663" y="21552149"/>
            <a:ext cx="877248" cy="554782"/>
          </a:xfrm>
          <a:prstGeom prst="rect">
            <a:avLst/>
          </a:prstGeom>
          <a:noFill/>
          <a:ln w="9525" cmpd="sng">
            <a:noFill/>
          </a:ln>
        </xdr:spPr>
        <xdr:txBody>
          <a:bodyPr vertOverflow="clip" wrap="square"/>
          <a:p>
            <a:pPr algn="l">
              <a:defRPr/>
            </a:pPr>
            <a:r>
              <a:rPr lang="en-US" cap="none" sz="1800" b="0" i="0" u="none" baseline="0">
                <a:solidFill>
                  <a:srgbClr val="DD0806"/>
                </a:solidFill>
                <a:latin typeface="ＭＳ Ｐゴシック"/>
                <a:ea typeface="ＭＳ Ｐゴシック"/>
                <a:cs typeface="ＭＳ Ｐゴシック"/>
              </a:rPr>
              <a:t>⑩</a:t>
            </a:r>
          </a:p>
        </xdr:txBody>
      </xdr:sp>
      <xdr:sp>
        <xdr:nvSpPr>
          <xdr:cNvPr id="13" name="テキスト ボックス 14"/>
          <xdr:cNvSpPr txBox="1">
            <a:spLocks noChangeArrowheads="1"/>
          </xdr:cNvSpPr>
        </xdr:nvSpPr>
        <xdr:spPr>
          <a:xfrm>
            <a:off x="5790663" y="22752797"/>
            <a:ext cx="877248" cy="546502"/>
          </a:xfrm>
          <a:prstGeom prst="rect">
            <a:avLst/>
          </a:prstGeom>
          <a:noFill/>
          <a:ln w="9525" cmpd="sng">
            <a:noFill/>
          </a:ln>
        </xdr:spPr>
        <xdr:txBody>
          <a:bodyPr vertOverflow="clip" wrap="square"/>
          <a:p>
            <a:pPr algn="l">
              <a:defRPr/>
            </a:pPr>
            <a:r>
              <a:rPr lang="en-US" cap="none" sz="1800" b="0" i="0" u="none" baseline="0">
                <a:solidFill>
                  <a:srgbClr val="DD0806"/>
                </a:solidFill>
                <a:latin typeface="ＭＳ Ｐゴシック"/>
                <a:ea typeface="ＭＳ Ｐゴシック"/>
                <a:cs typeface="ＭＳ Ｐゴシック"/>
              </a:rPr>
              <a:t>⑪</a:t>
            </a:r>
          </a:p>
        </xdr:txBody>
      </xdr:sp>
      <xdr:sp>
        <xdr:nvSpPr>
          <xdr:cNvPr id="14" name="テキスト ボックス 15"/>
          <xdr:cNvSpPr txBox="1">
            <a:spLocks noChangeArrowheads="1"/>
          </xdr:cNvSpPr>
        </xdr:nvSpPr>
        <xdr:spPr>
          <a:xfrm>
            <a:off x="5876668" y="24065229"/>
            <a:ext cx="877248" cy="554782"/>
          </a:xfrm>
          <a:prstGeom prst="rect">
            <a:avLst/>
          </a:prstGeom>
          <a:noFill/>
          <a:ln w="9525" cmpd="sng">
            <a:noFill/>
          </a:ln>
        </xdr:spPr>
        <xdr:txBody>
          <a:bodyPr vertOverflow="clip" wrap="square"/>
          <a:p>
            <a:pPr algn="l">
              <a:defRPr/>
            </a:pPr>
            <a:r>
              <a:rPr lang="en-US" cap="none" sz="1800" b="0" i="0" u="none" baseline="0">
                <a:solidFill>
                  <a:srgbClr val="DD0806"/>
                </a:solidFill>
                <a:latin typeface="ＭＳ Ｐゴシック"/>
                <a:ea typeface="ＭＳ Ｐゴシック"/>
                <a:cs typeface="ＭＳ Ｐゴシック"/>
              </a:rPr>
              <a:t>⑫</a:t>
            </a:r>
          </a:p>
        </xdr:txBody>
      </xdr:sp>
      <xdr:sp>
        <xdr:nvSpPr>
          <xdr:cNvPr id="15" name="テキスト ボックス 16"/>
          <xdr:cNvSpPr txBox="1">
            <a:spLocks noChangeArrowheads="1"/>
          </xdr:cNvSpPr>
        </xdr:nvSpPr>
        <xdr:spPr>
          <a:xfrm>
            <a:off x="5876668" y="25000906"/>
            <a:ext cx="877248" cy="546502"/>
          </a:xfrm>
          <a:prstGeom prst="rect">
            <a:avLst/>
          </a:prstGeom>
          <a:noFill/>
          <a:ln w="9525" cmpd="sng">
            <a:noFill/>
          </a:ln>
        </xdr:spPr>
        <xdr:txBody>
          <a:bodyPr vertOverflow="clip" wrap="square"/>
          <a:p>
            <a:pPr algn="l">
              <a:defRPr/>
            </a:pPr>
            <a:r>
              <a:rPr lang="en-US" cap="none" sz="1800" b="0" i="0" u="none" baseline="0">
                <a:solidFill>
                  <a:srgbClr val="DD0806"/>
                </a:solidFill>
                <a:latin typeface="ＭＳ Ｐゴシック"/>
                <a:ea typeface="ＭＳ Ｐゴシック"/>
                <a:cs typeface="ＭＳ Ｐゴシック"/>
              </a:rPr>
              <a:t>⑬</a:t>
            </a:r>
          </a:p>
        </xdr:txBody>
      </xdr:sp>
      <xdr:sp>
        <xdr:nvSpPr>
          <xdr:cNvPr id="16" name="テキスト ボックス 17"/>
          <xdr:cNvSpPr txBox="1">
            <a:spLocks noChangeArrowheads="1"/>
          </xdr:cNvSpPr>
        </xdr:nvSpPr>
        <xdr:spPr>
          <a:xfrm>
            <a:off x="5790663" y="26429263"/>
            <a:ext cx="877248" cy="546502"/>
          </a:xfrm>
          <a:prstGeom prst="rect">
            <a:avLst/>
          </a:prstGeom>
          <a:noFill/>
          <a:ln w="9525" cmpd="sng">
            <a:noFill/>
          </a:ln>
        </xdr:spPr>
        <xdr:txBody>
          <a:bodyPr vertOverflow="clip" wrap="square"/>
          <a:p>
            <a:pPr algn="l">
              <a:defRPr/>
            </a:pPr>
            <a:r>
              <a:rPr lang="en-US" cap="none" sz="1800" b="0" i="0" u="none" baseline="0">
                <a:solidFill>
                  <a:srgbClr val="DD0806"/>
                </a:solidFill>
                <a:latin typeface="ＭＳ Ｐゴシック"/>
                <a:ea typeface="ＭＳ Ｐゴシック"/>
                <a:cs typeface="ＭＳ Ｐゴシック"/>
              </a:rPr>
              <a:t>⑭</a:t>
            </a:r>
          </a:p>
        </xdr:txBody>
      </xdr:sp>
      <xdr:sp>
        <xdr:nvSpPr>
          <xdr:cNvPr id="17" name="テキスト ボックス 18"/>
          <xdr:cNvSpPr txBox="1">
            <a:spLocks noChangeArrowheads="1"/>
          </xdr:cNvSpPr>
        </xdr:nvSpPr>
        <xdr:spPr>
          <a:xfrm>
            <a:off x="5790663" y="27406342"/>
            <a:ext cx="877248" cy="538221"/>
          </a:xfrm>
          <a:prstGeom prst="rect">
            <a:avLst/>
          </a:prstGeom>
          <a:noFill/>
          <a:ln w="9525" cmpd="sng">
            <a:noFill/>
          </a:ln>
        </xdr:spPr>
        <xdr:txBody>
          <a:bodyPr vertOverflow="clip" wrap="square"/>
          <a:p>
            <a:pPr algn="l">
              <a:defRPr/>
            </a:pPr>
            <a:r>
              <a:rPr lang="en-US" cap="none" sz="1800" b="0" i="0" u="none" baseline="0">
                <a:solidFill>
                  <a:srgbClr val="DD0806"/>
                </a:solidFill>
                <a:latin typeface="ＭＳ Ｐゴシック"/>
                <a:ea typeface="ＭＳ Ｐゴシック"/>
                <a:cs typeface="ＭＳ Ｐゴシック"/>
              </a:rPr>
              <a:t>⑮</a:t>
            </a:r>
          </a:p>
        </xdr:txBody>
      </xdr:sp>
      <xdr:sp>
        <xdr:nvSpPr>
          <xdr:cNvPr id="18" name="テキスト ボックス 19"/>
          <xdr:cNvSpPr txBox="1">
            <a:spLocks noChangeArrowheads="1"/>
          </xdr:cNvSpPr>
        </xdr:nvSpPr>
        <xdr:spPr>
          <a:xfrm>
            <a:off x="5820765" y="27899021"/>
            <a:ext cx="877248" cy="538221"/>
          </a:xfrm>
          <a:prstGeom prst="rect">
            <a:avLst/>
          </a:prstGeom>
          <a:noFill/>
          <a:ln w="9525" cmpd="sng">
            <a:noFill/>
          </a:ln>
        </xdr:spPr>
        <xdr:txBody>
          <a:bodyPr vertOverflow="clip" wrap="square"/>
          <a:p>
            <a:pPr algn="l">
              <a:defRPr/>
            </a:pPr>
            <a:r>
              <a:rPr lang="en-US" cap="none" sz="1800" b="0" i="0" u="none" baseline="0">
                <a:solidFill>
                  <a:srgbClr val="DD0806"/>
                </a:solidFill>
                <a:latin typeface="ＭＳ Ｐゴシック"/>
                <a:ea typeface="ＭＳ Ｐゴシック"/>
                <a:cs typeface="ＭＳ Ｐゴシック"/>
              </a:rPr>
              <a:t>⑯</a:t>
            </a:r>
          </a:p>
        </xdr:txBody>
      </xdr:sp>
      <xdr:sp>
        <xdr:nvSpPr>
          <xdr:cNvPr id="19" name="テキスト ボックス 20"/>
          <xdr:cNvSpPr txBox="1">
            <a:spLocks noChangeArrowheads="1"/>
          </xdr:cNvSpPr>
        </xdr:nvSpPr>
        <xdr:spPr>
          <a:xfrm>
            <a:off x="6156183" y="28594569"/>
            <a:ext cx="877248" cy="546502"/>
          </a:xfrm>
          <a:prstGeom prst="rect">
            <a:avLst/>
          </a:prstGeom>
          <a:noFill/>
          <a:ln w="9525" cmpd="sng">
            <a:noFill/>
          </a:ln>
        </xdr:spPr>
        <xdr:txBody>
          <a:bodyPr vertOverflow="clip" wrap="square"/>
          <a:p>
            <a:pPr algn="l">
              <a:defRPr/>
            </a:pPr>
            <a:r>
              <a:rPr lang="en-US" cap="none" sz="1800" b="0" i="0" u="none" baseline="0">
                <a:solidFill>
                  <a:srgbClr val="DD0806"/>
                </a:solidFill>
                <a:latin typeface="ＭＳ Ｐゴシック"/>
                <a:ea typeface="ＭＳ Ｐゴシック"/>
                <a:cs typeface="ＭＳ Ｐゴシック"/>
              </a:rPr>
              <a:t>⑰</a:t>
            </a:r>
          </a:p>
        </xdr:txBody>
      </xdr:sp>
      <xdr:sp>
        <xdr:nvSpPr>
          <xdr:cNvPr id="20" name="テキスト ボックス 21"/>
          <xdr:cNvSpPr txBox="1">
            <a:spLocks noChangeArrowheads="1"/>
          </xdr:cNvSpPr>
        </xdr:nvSpPr>
        <xdr:spPr>
          <a:xfrm>
            <a:off x="6272289" y="29203173"/>
            <a:ext cx="877248" cy="546502"/>
          </a:xfrm>
          <a:prstGeom prst="rect">
            <a:avLst/>
          </a:prstGeom>
          <a:noFill/>
          <a:ln w="9525" cmpd="sng">
            <a:noFill/>
          </a:ln>
        </xdr:spPr>
        <xdr:txBody>
          <a:bodyPr vertOverflow="clip" wrap="square"/>
          <a:p>
            <a:pPr algn="l">
              <a:defRPr/>
            </a:pPr>
            <a:r>
              <a:rPr lang="en-US" cap="none" sz="1800" b="0" i="0" u="none" baseline="0">
                <a:solidFill>
                  <a:srgbClr val="DD0806"/>
                </a:solidFill>
                <a:latin typeface="ＭＳ Ｐゴシック"/>
                <a:ea typeface="ＭＳ Ｐゴシック"/>
                <a:cs typeface="ＭＳ Ｐゴシック"/>
              </a:rPr>
              <a:t>⑱</a:t>
            </a:r>
          </a:p>
        </xdr:txBody>
      </xdr:sp>
      <xdr:sp>
        <xdr:nvSpPr>
          <xdr:cNvPr id="21" name="テキスト ボックス 22"/>
          <xdr:cNvSpPr txBox="1">
            <a:spLocks noChangeArrowheads="1"/>
          </xdr:cNvSpPr>
        </xdr:nvSpPr>
        <xdr:spPr>
          <a:xfrm>
            <a:off x="6310992" y="29517826"/>
            <a:ext cx="868647" cy="538221"/>
          </a:xfrm>
          <a:prstGeom prst="rect">
            <a:avLst/>
          </a:prstGeom>
          <a:noFill/>
          <a:ln w="9525" cmpd="sng">
            <a:noFill/>
          </a:ln>
        </xdr:spPr>
        <xdr:txBody>
          <a:bodyPr vertOverflow="clip" wrap="square"/>
          <a:p>
            <a:pPr algn="l">
              <a:defRPr/>
            </a:pPr>
            <a:r>
              <a:rPr lang="en-US" cap="none" sz="1800" b="0" i="0" u="none" baseline="0">
                <a:solidFill>
                  <a:srgbClr val="DD0806"/>
                </a:solidFill>
                <a:latin typeface="ＭＳ Ｐゴシック"/>
                <a:ea typeface="ＭＳ Ｐゴシック"/>
                <a:cs typeface="ＭＳ Ｐゴシック"/>
              </a:rPr>
              <a:t>⑲</a:t>
            </a:r>
          </a:p>
        </xdr:txBody>
      </xdr:sp>
      <xdr:sp>
        <xdr:nvSpPr>
          <xdr:cNvPr id="22" name="右中かっこ 4"/>
          <xdr:cNvSpPr>
            <a:spLocks/>
          </xdr:cNvSpPr>
        </xdr:nvSpPr>
        <xdr:spPr>
          <a:xfrm>
            <a:off x="6061578" y="28313038"/>
            <a:ext cx="187060" cy="931537"/>
          </a:xfrm>
          <a:prstGeom prst="rightBrace">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Text Box 121"/>
          <xdr:cNvSpPr txBox="1">
            <a:spLocks noChangeArrowheads="1"/>
          </xdr:cNvSpPr>
        </xdr:nvSpPr>
        <xdr:spPr>
          <a:xfrm>
            <a:off x="535778" y="31575488"/>
            <a:ext cx="8600467" cy="385035"/>
          </a:xfrm>
          <a:prstGeom prst="rect">
            <a:avLst/>
          </a:prstGeom>
          <a:noFill/>
          <a:ln w="9525" cmpd="sng">
            <a:noFill/>
          </a:ln>
        </xdr:spPr>
        <xdr:txBody>
          <a:bodyPr vertOverflow="clip" wrap="square" lIns="36576" tIns="22860" rIns="0" bIns="0"/>
          <a:p>
            <a:pPr algn="ctr">
              <a:defRPr/>
            </a:pPr>
            <a:r>
              <a:rPr lang="en-US" cap="none" sz="1400" b="0" i="0" u="none" baseline="0">
                <a:solidFill>
                  <a:srgbClr val="000000"/>
                </a:solidFill>
                <a:latin typeface="HG丸ｺﾞｼｯｸM-PRO"/>
                <a:ea typeface="HG丸ｺﾞｼｯｸM-PRO"/>
                <a:cs typeface="HG丸ｺﾞｼｯｸM-PRO"/>
              </a:rPr>
              <a:t>図</a:t>
            </a:r>
            <a:r>
              <a:rPr lang="en-US" cap="none" sz="1400" b="0" i="0" u="none" baseline="0">
                <a:solidFill>
                  <a:srgbClr val="000000"/>
                </a:solidFill>
                <a:latin typeface="HG丸ｺﾞｼｯｸM-PRO"/>
                <a:ea typeface="HG丸ｺﾞｼｯｸM-PRO"/>
                <a:cs typeface="HG丸ｺﾞｼｯｸM-PRO"/>
              </a:rPr>
              <a:t>1</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a:t>
            </a:r>
            <a:r>
              <a:rPr lang="en-US" cap="none" sz="1400" b="0" i="0" u="none" baseline="0">
                <a:solidFill>
                  <a:srgbClr val="000000"/>
                </a:solidFill>
                <a:latin typeface="HG丸ｺﾞｼｯｸM-PRO"/>
                <a:ea typeface="HG丸ｺﾞｼｯｸM-PRO"/>
                <a:cs typeface="HG丸ｺﾞｼｯｸM-PRO"/>
              </a:rPr>
              <a:t>住宅用</a:t>
            </a:r>
            <a:r>
              <a:rPr lang="en-US" cap="none" sz="1400" b="0" i="0" u="none" baseline="0">
                <a:solidFill>
                  <a:srgbClr val="000000"/>
                </a:solidFill>
                <a:latin typeface="HG丸ｺﾞｼｯｸM-PRO"/>
                <a:ea typeface="HG丸ｺﾞｼｯｸM-PRO"/>
                <a:cs typeface="HG丸ｺﾞｼｯｸM-PRO"/>
              </a:rPr>
              <a:t>】</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地中熱交換器タイプ確認シート</a:t>
            </a:r>
            <a:r>
              <a:rPr lang="en-US" cap="none" sz="1400" b="0" i="0" u="none" baseline="0">
                <a:solidFill>
                  <a:srgbClr val="000000"/>
                </a:solidFill>
                <a:latin typeface="HG丸ｺﾞｼｯｸM-PRO"/>
                <a:ea typeface="HG丸ｺﾞｼｯｸM-PRO"/>
                <a:cs typeface="HG丸ｺﾞｼｯｸM-PRO"/>
              </a:rPr>
              <a:t>(Ver.</a:t>
            </a:r>
            <a:r>
              <a:rPr lang="en-US" cap="none" sz="1400" b="0" i="0" u="none" baseline="0">
                <a:solidFill>
                  <a:srgbClr val="000000"/>
                </a:solidFill>
                <a:latin typeface="HG丸ｺﾞｼｯｸM-PRO"/>
                <a:ea typeface="HG丸ｺﾞｼｯｸM-PRO"/>
                <a:cs typeface="HG丸ｺﾞｼｯｸM-PRO"/>
              </a:rPr>
              <a:t>3</a:t>
            </a:r>
            <a:r>
              <a:rPr lang="en-US" cap="none" sz="1400" b="0" i="0" u="none" baseline="0">
                <a:solidFill>
                  <a:srgbClr val="000000"/>
                </a:solidFill>
                <a:latin typeface="HG丸ｺﾞｼｯｸM-PRO"/>
                <a:ea typeface="HG丸ｺﾞｼｯｸM-PRO"/>
                <a:cs typeface="HG丸ｺﾞｼｯｸM-PRO"/>
              </a:rPr>
              <a:t>.0)</a:t>
            </a:r>
            <a:r>
              <a:rPr lang="en-US" cap="none" sz="1400" b="0" i="0" u="none" baseline="0">
                <a:solidFill>
                  <a:srgbClr val="000000"/>
                </a:solidFill>
                <a:latin typeface="HG丸ｺﾞｼｯｸM-PRO"/>
                <a:ea typeface="HG丸ｺﾞｼｯｸM-PRO"/>
                <a:cs typeface="HG丸ｺﾞｼｯｸM-PRO"/>
              </a:rPr>
              <a:t>」における記入例</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96"/>
  <sheetViews>
    <sheetView tabSelected="1" view="pageBreakPreview" zoomScaleNormal="112" zoomScaleSheetLayoutView="100" workbookViewId="0" topLeftCell="A7">
      <selection activeCell="B16" sqref="B16"/>
    </sheetView>
  </sheetViews>
  <sheetFormatPr defaultColWidth="13.00390625" defaultRowHeight="13.5"/>
  <cols>
    <col min="1" max="1" width="1.4921875" style="0" customWidth="1"/>
    <col min="2" max="2" width="141.00390625" style="56" customWidth="1"/>
    <col min="3" max="3" width="1.4921875" style="0" customWidth="1"/>
  </cols>
  <sheetData>
    <row r="1" spans="1:3" ht="36" customHeight="1">
      <c r="A1" s="58"/>
      <c r="B1" s="59" t="str">
        <f>"【"&amp;'地中熱交換器タイプ確認シート'!$I$2&amp;"用】 地中熱交換器タイプ確認シート(Ver.3.0)　使い方"</f>
        <v>【住宅用】 地中熱交換器タイプ確認シート(Ver.3.0)　使い方</v>
      </c>
      <c r="C1" s="60"/>
    </row>
    <row r="2" spans="1:3" ht="15.75">
      <c r="A2" s="61"/>
      <c r="B2" s="62"/>
      <c r="C2" s="63"/>
    </row>
    <row r="3" spans="1:3" ht="24" customHeight="1">
      <c r="A3" s="61"/>
      <c r="B3" s="64" t="s">
        <v>47</v>
      </c>
      <c r="C3" s="63"/>
    </row>
    <row r="4" spans="1:3" ht="6" customHeight="1">
      <c r="A4" s="61"/>
      <c r="B4" s="62"/>
      <c r="C4" s="63"/>
    </row>
    <row r="5" spans="1:3" ht="113.25">
      <c r="A5" s="61"/>
      <c r="B5" s="62" t="str">
        <f>"　地中熱交換器タイプ確認シート(以下、本シート)は、"&amp;IF('地中熱交換器タイプ確認シート'!$I$2="住宅","「住宅に関する省エネルギー基準に準拠したプログラム」","「エネルギー消費性能計算プログラム(非住宅版)」")&amp;"において地中熱ヒートポンプシステムの評価を行うにあたり必要となる、地中熱交換器の「タイプ」を簡便に確認可能とすることを目的として作成しました。本シートに地中熱ヒートポンプシステムの諸元を入力することで、自動計算により地中熱交換器の採放熱能力を反映した「タイプ」を判断することができます。
　Ver.3.0へのアップデートにあたり、以下の変更がされています。
1) 非住宅建築物のみに対応していたVer.2.0をもとに住宅に対応するように修正しました
 　（非住宅建築物については変更はありません）。"</f>
        <v>　地中熱交換器タイプ確認シート(以下、本シート)は、「住宅に関する省エネルギー基準に準拠したプログラム」において地中熱ヒートポンプシステムの評価を行うにあたり必要となる、地中熱交換器の「タイプ」を簡便に確認可能とすることを目的として作成しました。本シートに地中熱ヒートポンプシステムの諸元を入力することで、自動計算により地中熱交換器の採放熱能力を反映した「タイプ」を判断することができます。
　Ver.3.0へのアップデートにあたり、以下の変更がされています。
1) 非住宅建築物のみに対応していたVer.2.0をもとに住宅に対応するように修正しました
 　（非住宅建築物については変更はありません）。</v>
      </c>
      <c r="C5" s="63"/>
    </row>
    <row r="6" spans="1:3" ht="15.75">
      <c r="A6" s="61"/>
      <c r="B6" s="62"/>
      <c r="C6" s="63"/>
    </row>
    <row r="7" spans="1:3" ht="24" customHeight="1">
      <c r="A7" s="61"/>
      <c r="B7" s="64" t="s">
        <v>97</v>
      </c>
      <c r="C7" s="63"/>
    </row>
    <row r="8" spans="1:3" ht="6" customHeight="1">
      <c r="A8" s="61"/>
      <c r="B8" s="62"/>
      <c r="C8" s="63"/>
    </row>
    <row r="9" spans="1:3" ht="51" customHeight="1">
      <c r="A9" s="61"/>
      <c r="B9" s="62" t="s">
        <v>98</v>
      </c>
      <c r="C9" s="63"/>
    </row>
    <row r="10" spans="1:3" ht="100.5" customHeight="1">
      <c r="A10" s="61"/>
      <c r="B10" s="62" t="s">
        <v>50</v>
      </c>
      <c r="C10" s="63"/>
    </row>
    <row r="11" spans="1:3" ht="34.5" customHeight="1">
      <c r="A11" s="61"/>
      <c r="B11" s="62" t="s">
        <v>99</v>
      </c>
      <c r="C11" s="63"/>
    </row>
    <row r="12" spans="1:3" ht="34.5" customHeight="1">
      <c r="A12" s="61"/>
      <c r="B12" s="62" t="s">
        <v>51</v>
      </c>
      <c r="C12" s="63"/>
    </row>
    <row r="13" spans="1:3" ht="34.5" customHeight="1">
      <c r="A13" s="61"/>
      <c r="B13" s="62" t="s">
        <v>52</v>
      </c>
      <c r="C13" s="63"/>
    </row>
    <row r="14" spans="1:3" ht="15.75">
      <c r="A14" s="61"/>
      <c r="B14" s="62"/>
      <c r="C14" s="63"/>
    </row>
    <row r="15" spans="1:3" ht="24" customHeight="1">
      <c r="A15" s="61"/>
      <c r="B15" s="64" t="s">
        <v>48</v>
      </c>
      <c r="C15" s="63"/>
    </row>
    <row r="16" spans="1:3" ht="58.5" customHeight="1">
      <c r="A16" s="61"/>
      <c r="B16" s="107" t="str">
        <f>"　建築研究所ホームページで公開している"&amp;IF('地中熱交換器タイプ確認シート'!$I$2="住宅","「平成28年省エネルギー基準に準拠したエネルギー消費性能の評価に関する技術情報(住宅)」で「2.エネルギー消費性能の算定方法」の「第四章 暖冷房設備」「第七節 温水暖房」「付録O 地中熱ヒートポンプ温水暖房機の熱交換器タイプの決定方法」","「地中熱ヒートポンプシステムの熱源水温度計算方法」の「6. 評価のために必要な情報」")&amp;"を確認し、図面等の資料から入力する情報を整理してください。"</f>
        <v>　建築研究所ホームページで公開している「平成28年省エネルギー基準に準拠したエネルギー消費性能の評価に関する技術情報(住宅)」で「2.エネルギー消費性能の算定方法」の「第四章 暖冷房設備」「第七節 温水暖房」「付録O 地中熱ヒートポンプ温水暖房機の熱交換器タイプの決定方法」を確認し、図面等の資料から入力する情報を整理してください。</v>
      </c>
      <c r="C16" s="63"/>
    </row>
    <row r="17" spans="1:3" ht="15.75">
      <c r="A17" s="61"/>
      <c r="B17" s="62"/>
      <c r="C17" s="63"/>
    </row>
    <row r="18" spans="1:3" ht="24" customHeight="1">
      <c r="A18" s="61"/>
      <c r="B18" s="64" t="s">
        <v>49</v>
      </c>
      <c r="C18" s="63"/>
    </row>
    <row r="19" spans="1:3" ht="48">
      <c r="A19" s="61"/>
      <c r="B19" s="62" t="s">
        <v>53</v>
      </c>
      <c r="C19" s="63"/>
    </row>
    <row r="20" spans="1:3" ht="25.5" customHeight="1">
      <c r="A20" s="61"/>
      <c r="B20" s="62" t="s">
        <v>56</v>
      </c>
      <c r="C20" s="63"/>
    </row>
    <row r="21" spans="1:3" ht="9" customHeight="1">
      <c r="A21" s="61"/>
      <c r="B21" s="62"/>
      <c r="C21" s="63"/>
    </row>
    <row r="22" spans="1:3" ht="32.25">
      <c r="A22" s="61"/>
      <c r="B22" s="62" t="str">
        <f>"① 本シート表題。"&amp;IF('地中熱交換器タイプ確認シート'!$I$2="住宅","「住宅に関する省エネルギー基準に準拠したプログラム」で使用する場合には、冒頭に「住宅用」と記載されているシートを使用する。住宅用のVersionは3.0以降。","「エネルギー消費性能計算プログラム(非住宅版)」で使用する場合には、冒頭に「非住宅建築物用」と記載されているシートを使用する。")&amp;""</f>
        <v>① 本シート表題。「住宅に関する省エネルギー基準に準拠したプログラム」で使用する場合には、冒頭に「住宅用」と記載されているシートを使用する。住宅用のVersionは3.0以降。</v>
      </c>
      <c r="C22" s="63"/>
    </row>
    <row r="23" spans="1:3" ht="15.75">
      <c r="A23" s="61"/>
      <c r="B23" s="62" t="s">
        <v>54</v>
      </c>
      <c r="C23" s="63"/>
    </row>
    <row r="24" spans="1:3" ht="15.75">
      <c r="A24" s="61"/>
      <c r="B24" s="62" t="s">
        <v>55</v>
      </c>
      <c r="C24" s="63"/>
    </row>
    <row r="25" spans="1:3" ht="15.75">
      <c r="A25" s="61"/>
      <c r="B25" s="62" t="str">
        <f>"④ "&amp;IF('地中熱交換器タイプ確認シート'!$I$2="住宅","地中熱ヒートポンプシステムで空調する室を入力する（参考）。","地中熱ヒートポンプシステムの熱源・空調系統名を記入する。")</f>
        <v>④ 地中熱ヒートポンプシステムで空調する室を入力する（参考）。</v>
      </c>
      <c r="C25" s="63"/>
    </row>
    <row r="26" spans="1:3" ht="15.75">
      <c r="A26" s="61"/>
      <c r="B26" s="62" t="s">
        <v>57</v>
      </c>
      <c r="C26" s="63"/>
    </row>
    <row r="27" spans="1:3" ht="57" customHeight="1">
      <c r="A27" s="61"/>
      <c r="B27" s="62" t="s">
        <v>58</v>
      </c>
      <c r="C27" s="63"/>
    </row>
    <row r="28" spans="1:3" ht="15.75">
      <c r="A28" s="61"/>
      <c r="B28" s="62" t="s">
        <v>59</v>
      </c>
      <c r="C28" s="63"/>
    </row>
    <row r="29" spans="1:3" ht="15.75">
      <c r="A29" s="61"/>
      <c r="B29" s="62" t="s">
        <v>60</v>
      </c>
      <c r="C29" s="63"/>
    </row>
    <row r="30" spans="1:3" ht="36">
      <c r="A30" s="61"/>
      <c r="B30" s="62" t="s">
        <v>120</v>
      </c>
      <c r="C30" s="63"/>
    </row>
    <row r="31" spans="1:3" ht="19.5">
      <c r="A31" s="61"/>
      <c r="B31" s="62" t="s">
        <v>93</v>
      </c>
      <c r="C31" s="63"/>
    </row>
    <row r="32" spans="1:3" ht="21" customHeight="1">
      <c r="A32" s="61"/>
      <c r="B32" s="62" t="s">
        <v>121</v>
      </c>
      <c r="C32" s="63"/>
    </row>
    <row r="33" spans="1:3" ht="19.5">
      <c r="A33" s="61"/>
      <c r="B33" s="62" t="s">
        <v>122</v>
      </c>
      <c r="C33" s="63"/>
    </row>
    <row r="34" spans="1:3" ht="19.5">
      <c r="A34" s="61"/>
      <c r="B34" s="62" t="s">
        <v>123</v>
      </c>
      <c r="C34" s="63"/>
    </row>
    <row r="35" spans="1:3" ht="19.5">
      <c r="A35" s="61"/>
      <c r="B35" s="62" t="s">
        <v>124</v>
      </c>
      <c r="C35" s="63"/>
    </row>
    <row r="36" spans="1:3" ht="19.5">
      <c r="A36" s="61"/>
      <c r="B36" s="62" t="s">
        <v>125</v>
      </c>
      <c r="C36" s="63"/>
    </row>
    <row r="37" spans="1:3" ht="19.5">
      <c r="A37" s="61"/>
      <c r="B37" s="62" t="s">
        <v>126</v>
      </c>
      <c r="C37" s="63"/>
    </row>
    <row r="38" spans="1:3" ht="36">
      <c r="A38" s="61"/>
      <c r="B38" s="62" t="s">
        <v>127</v>
      </c>
      <c r="C38" s="63"/>
    </row>
    <row r="39" spans="1:3" ht="32.25">
      <c r="A39" s="61"/>
      <c r="B39" s="62" t="s">
        <v>128</v>
      </c>
      <c r="C39" s="63"/>
    </row>
    <row r="40" spans="1:3" ht="15.75">
      <c r="A40" s="61"/>
      <c r="B40" s="62" t="s">
        <v>129</v>
      </c>
      <c r="C40" s="63"/>
    </row>
    <row r="41" spans="1:3" ht="15.75">
      <c r="A41" s="61"/>
      <c r="B41" s="62"/>
      <c r="C41" s="63"/>
    </row>
    <row r="42" spans="1:3" ht="15.75">
      <c r="A42" s="61" t="s">
        <v>61</v>
      </c>
      <c r="B42" s="65"/>
      <c r="C42" s="63"/>
    </row>
    <row r="43" spans="1:3" ht="18.75" thickBot="1">
      <c r="A43" s="66"/>
      <c r="B43" s="67"/>
      <c r="C43" s="68"/>
    </row>
    <row r="44" spans="1:3" ht="18">
      <c r="A44" s="57"/>
      <c r="B44" s="55"/>
      <c r="C44" s="57"/>
    </row>
    <row r="45" spans="1:3" ht="18">
      <c r="A45" s="57"/>
      <c r="B45" s="55"/>
      <c r="C45" s="57"/>
    </row>
    <row r="46" spans="1:3" ht="18">
      <c r="A46" s="57"/>
      <c r="B46" s="55"/>
      <c r="C46" s="57"/>
    </row>
    <row r="47" spans="1:3" ht="18">
      <c r="A47" s="57"/>
      <c r="B47" s="55"/>
      <c r="C47" s="57"/>
    </row>
    <row r="48" spans="1:3" ht="18">
      <c r="A48" s="57"/>
      <c r="B48" s="55"/>
      <c r="C48" s="57"/>
    </row>
    <row r="49" spans="1:3" ht="18">
      <c r="A49" s="57"/>
      <c r="B49" s="55"/>
      <c r="C49" s="57"/>
    </row>
    <row r="50" spans="1:3" ht="18">
      <c r="A50" s="57"/>
      <c r="B50" s="55"/>
      <c r="C50" s="57"/>
    </row>
    <row r="51" spans="1:3" ht="18">
      <c r="A51" s="57"/>
      <c r="B51" s="55"/>
      <c r="C51" s="57"/>
    </row>
    <row r="52" spans="1:3" ht="18">
      <c r="A52" s="57"/>
      <c r="B52" s="55"/>
      <c r="C52" s="57"/>
    </row>
    <row r="53" spans="1:3" ht="18">
      <c r="A53" s="57"/>
      <c r="B53" s="55"/>
      <c r="C53" s="57"/>
    </row>
    <row r="54" spans="1:3" ht="18">
      <c r="A54" s="57"/>
      <c r="B54" s="55"/>
      <c r="C54" s="57"/>
    </row>
    <row r="55" spans="1:3" ht="18">
      <c r="A55" s="57"/>
      <c r="B55" s="55"/>
      <c r="C55" s="57"/>
    </row>
    <row r="56" spans="1:3" ht="18">
      <c r="A56" s="57"/>
      <c r="B56" s="55"/>
      <c r="C56" s="57"/>
    </row>
    <row r="57" spans="1:3" ht="18">
      <c r="A57" s="57"/>
      <c r="B57" s="55"/>
      <c r="C57" s="57"/>
    </row>
    <row r="58" spans="1:3" ht="18">
      <c r="A58" s="57"/>
      <c r="B58" s="55"/>
      <c r="C58" s="57"/>
    </row>
    <row r="59" spans="1:3" ht="18">
      <c r="A59" s="57"/>
      <c r="B59" s="55"/>
      <c r="C59" s="57"/>
    </row>
    <row r="60" spans="1:3" ht="18">
      <c r="A60" s="57"/>
      <c r="B60" s="55"/>
      <c r="C60" s="57"/>
    </row>
    <row r="61" spans="1:3" ht="18">
      <c r="A61" s="57"/>
      <c r="B61" s="55"/>
      <c r="C61" s="57"/>
    </row>
    <row r="62" spans="1:3" ht="18">
      <c r="A62" s="57"/>
      <c r="B62" s="55"/>
      <c r="C62" s="57"/>
    </row>
    <row r="63" spans="1:3" ht="18">
      <c r="A63" s="57"/>
      <c r="B63" s="55"/>
      <c r="C63" s="57"/>
    </row>
    <row r="64" spans="1:3" ht="18">
      <c r="A64" s="57"/>
      <c r="B64" s="55"/>
      <c r="C64" s="57"/>
    </row>
    <row r="65" spans="1:3" ht="18">
      <c r="A65" s="57"/>
      <c r="B65" s="55"/>
      <c r="C65" s="57"/>
    </row>
    <row r="66" spans="1:3" ht="18">
      <c r="A66" s="57"/>
      <c r="B66" s="55"/>
      <c r="C66" s="57"/>
    </row>
    <row r="67" spans="1:3" ht="18">
      <c r="A67" s="57"/>
      <c r="B67" s="55"/>
      <c r="C67" s="57"/>
    </row>
    <row r="68" spans="1:3" ht="18">
      <c r="A68" s="57"/>
      <c r="B68" s="55"/>
      <c r="C68" s="57"/>
    </row>
    <row r="69" spans="1:3" ht="18">
      <c r="A69" s="57"/>
      <c r="B69" s="55"/>
      <c r="C69" s="57"/>
    </row>
    <row r="70" spans="1:3" ht="18">
      <c r="A70" s="57"/>
      <c r="B70" s="55"/>
      <c r="C70" s="57"/>
    </row>
    <row r="71" spans="1:3" ht="18">
      <c r="A71" s="57"/>
      <c r="B71" s="55"/>
      <c r="C71" s="57"/>
    </row>
    <row r="72" spans="1:3" ht="18">
      <c r="A72" s="57"/>
      <c r="B72" s="55"/>
      <c r="C72" s="57"/>
    </row>
    <row r="73" spans="1:3" ht="18">
      <c r="A73" s="57"/>
      <c r="B73" s="55"/>
      <c r="C73" s="57"/>
    </row>
    <row r="74" spans="1:3" ht="18">
      <c r="A74" s="57"/>
      <c r="B74" s="55"/>
      <c r="C74" s="57"/>
    </row>
    <row r="75" spans="1:3" ht="18">
      <c r="A75" s="57"/>
      <c r="B75" s="55"/>
      <c r="C75" s="57"/>
    </row>
    <row r="76" spans="1:3" ht="18">
      <c r="A76" s="57"/>
      <c r="B76" s="55"/>
      <c r="C76" s="57"/>
    </row>
    <row r="77" spans="1:3" ht="18">
      <c r="A77" s="57"/>
      <c r="B77" s="55"/>
      <c r="C77" s="57"/>
    </row>
    <row r="78" spans="1:3" ht="18">
      <c r="A78" s="57"/>
      <c r="B78" s="55"/>
      <c r="C78" s="57"/>
    </row>
    <row r="79" spans="1:3" ht="18">
      <c r="A79" s="57"/>
      <c r="B79" s="55"/>
      <c r="C79" s="57"/>
    </row>
    <row r="80" spans="1:3" ht="18">
      <c r="A80" s="57"/>
      <c r="B80" s="55"/>
      <c r="C80" s="57"/>
    </row>
    <row r="81" spans="1:3" ht="18">
      <c r="A81" s="57"/>
      <c r="B81" s="55"/>
      <c r="C81" s="57"/>
    </row>
    <row r="82" spans="1:3" ht="18">
      <c r="A82" s="57"/>
      <c r="B82" s="55"/>
      <c r="C82" s="57"/>
    </row>
    <row r="83" spans="1:3" ht="18">
      <c r="A83" s="57"/>
      <c r="B83" s="55"/>
      <c r="C83" s="57"/>
    </row>
    <row r="84" spans="1:3" ht="18">
      <c r="A84" s="57"/>
      <c r="B84" s="55"/>
      <c r="C84" s="57"/>
    </row>
    <row r="85" spans="1:3" ht="18">
      <c r="A85" s="57"/>
      <c r="B85" s="55"/>
      <c r="C85" s="57"/>
    </row>
    <row r="86" spans="1:3" ht="18">
      <c r="A86" s="57"/>
      <c r="B86" s="55"/>
      <c r="C86" s="57"/>
    </row>
    <row r="87" spans="1:3" ht="18">
      <c r="A87" s="57"/>
      <c r="B87" s="55"/>
      <c r="C87" s="57"/>
    </row>
    <row r="88" spans="1:3" ht="18">
      <c r="A88" s="57"/>
      <c r="B88" s="55"/>
      <c r="C88" s="57"/>
    </row>
    <row r="89" spans="1:3" ht="18">
      <c r="A89" s="57"/>
      <c r="B89" s="55"/>
      <c r="C89" s="57"/>
    </row>
    <row r="90" spans="1:3" ht="18">
      <c r="A90" s="57"/>
      <c r="B90" s="55"/>
      <c r="C90" s="57"/>
    </row>
    <row r="91" spans="1:3" ht="18">
      <c r="A91" s="57"/>
      <c r="B91" s="55"/>
      <c r="C91" s="57"/>
    </row>
    <row r="92" spans="1:3" ht="18">
      <c r="A92" s="57"/>
      <c r="B92" s="55"/>
      <c r="C92" s="57"/>
    </row>
    <row r="93" spans="1:3" ht="18">
      <c r="A93" s="57"/>
      <c r="B93" s="55"/>
      <c r="C93" s="57"/>
    </row>
    <row r="94" spans="1:3" ht="18">
      <c r="A94" s="57"/>
      <c r="B94" s="55"/>
      <c r="C94" s="57"/>
    </row>
    <row r="95" spans="1:3" ht="18">
      <c r="A95" s="57"/>
      <c r="B95" s="55"/>
      <c r="C95" s="57"/>
    </row>
    <row r="96" spans="1:3" ht="18">
      <c r="A96" s="57"/>
      <c r="B96" s="69"/>
      <c r="C96" s="57"/>
    </row>
  </sheetData>
  <sheetProtection/>
  <printOptions/>
  <pageMargins left="0.75" right="0.75" top="1" bottom="1" header="0.3" footer="0.3"/>
  <pageSetup horizontalDpi="1200" verticalDpi="1200" orientation="portrait" paperSize="9" scale="56" r:id="rId2"/>
  <rowBreaks count="1" manualBreakCount="1">
    <brk id="43" max="255" man="1"/>
  </rowBreaks>
  <colBreaks count="1" manualBreakCount="1">
    <brk id="3"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E38"/>
  <sheetViews>
    <sheetView zoomScalePageLayoutView="0" workbookViewId="0" topLeftCell="A1">
      <selection activeCell="C3" sqref="C3"/>
    </sheetView>
  </sheetViews>
  <sheetFormatPr defaultColWidth="9.00390625" defaultRowHeight="13.5"/>
  <cols>
    <col min="1" max="1" width="0.5" style="9" customWidth="1"/>
    <col min="2" max="2" width="39.875" style="9" customWidth="1"/>
    <col min="3" max="3" width="14.00390625" style="9" customWidth="1"/>
    <col min="4" max="6" width="18.50390625" style="9" customWidth="1"/>
    <col min="7" max="7" width="40.875" style="9" customWidth="1"/>
    <col min="8" max="8" width="0.875" style="10" customWidth="1"/>
    <col min="9" max="9" width="10.125" style="101" bestFit="1" customWidth="1"/>
    <col min="10" max="10" width="8.875" style="102" customWidth="1"/>
    <col min="11" max="11" width="8.125" style="102" customWidth="1"/>
    <col min="12" max="14" width="2.00390625" style="102" customWidth="1"/>
    <col min="15" max="15" width="2.125" style="102" customWidth="1"/>
    <col min="16" max="16" width="13.125" style="102" bestFit="1" customWidth="1"/>
    <col min="17" max="17" width="23.875" style="102" bestFit="1" customWidth="1"/>
    <col min="18" max="18" width="64.875" style="102" bestFit="1" customWidth="1"/>
    <col min="19" max="19" width="20.875" style="102" bestFit="1" customWidth="1"/>
    <col min="20" max="20" width="20.875" style="102" customWidth="1"/>
    <col min="21" max="21" width="17.625" style="102" bestFit="1" customWidth="1"/>
    <col min="22" max="22" width="17.625" style="102" customWidth="1"/>
    <col min="23" max="24" width="22.25390625" style="102" bestFit="1" customWidth="1"/>
    <col min="25" max="25" width="9.50390625" style="102" bestFit="1" customWidth="1"/>
    <col min="26" max="26" width="9.50390625" style="102" customWidth="1"/>
    <col min="27" max="27" width="17.00390625" style="102" bestFit="1" customWidth="1"/>
    <col min="28" max="29" width="8.875" style="103" customWidth="1"/>
    <col min="30" max="30" width="8.875" style="104" customWidth="1"/>
    <col min="31" max="16384" width="8.875" style="9" customWidth="1"/>
  </cols>
  <sheetData>
    <row r="1" spans="1:31" ht="13.5" thickBot="1">
      <c r="A1" s="4"/>
      <c r="B1" s="2"/>
      <c r="C1" s="2"/>
      <c r="D1" s="5"/>
      <c r="E1" s="37"/>
      <c r="F1" s="37"/>
      <c r="G1" s="3"/>
      <c r="H1" s="8"/>
      <c r="I1" s="90"/>
      <c r="J1" s="91"/>
      <c r="K1" s="91"/>
      <c r="L1" s="91"/>
      <c r="M1" s="91"/>
      <c r="N1" s="91"/>
      <c r="O1" s="92"/>
      <c r="P1" s="92" t="s">
        <v>15</v>
      </c>
      <c r="Q1" s="92" t="s">
        <v>24</v>
      </c>
      <c r="R1" s="92" t="s">
        <v>28</v>
      </c>
      <c r="S1" s="92" t="s">
        <v>80</v>
      </c>
      <c r="T1" s="92" t="s">
        <v>81</v>
      </c>
      <c r="U1" s="92" t="s">
        <v>6</v>
      </c>
      <c r="V1" s="92" t="s">
        <v>64</v>
      </c>
      <c r="W1" s="92" t="s">
        <v>87</v>
      </c>
      <c r="X1" s="92" t="s">
        <v>88</v>
      </c>
      <c r="Y1" s="92" t="s">
        <v>5</v>
      </c>
      <c r="Z1" s="92" t="s">
        <v>65</v>
      </c>
      <c r="AA1" s="92" t="s">
        <v>12</v>
      </c>
      <c r="AB1" s="92"/>
      <c r="AC1" s="92"/>
      <c r="AD1" s="93"/>
      <c r="AE1" s="89"/>
    </row>
    <row r="2" spans="1:31" ht="27" customHeight="1" thickTop="1">
      <c r="A2" s="4"/>
      <c r="B2" s="106" t="str">
        <f>"【"&amp;$I$2&amp;"用】 地中熱交換器タイプ確認シート(Ver.3.0)"</f>
        <v>【住宅用】 地中熱交換器タイプ確認シート(Ver.3.0)</v>
      </c>
      <c r="C2" s="34"/>
      <c r="D2" s="1"/>
      <c r="E2" s="1"/>
      <c r="F2" s="1" t="s">
        <v>1</v>
      </c>
      <c r="G2" s="54"/>
      <c r="H2" s="16"/>
      <c r="I2" s="94" t="s">
        <v>136</v>
      </c>
      <c r="J2" s="95"/>
      <c r="K2" s="95"/>
      <c r="L2" s="96"/>
      <c r="M2" s="96"/>
      <c r="N2" s="96"/>
      <c r="O2" s="95"/>
      <c r="P2" s="95"/>
      <c r="Q2" s="95"/>
      <c r="R2" s="95"/>
      <c r="S2" s="95"/>
      <c r="T2" s="95"/>
      <c r="U2" s="95"/>
      <c r="V2" s="95"/>
      <c r="W2" s="95"/>
      <c r="X2" s="95"/>
      <c r="Y2" s="95"/>
      <c r="Z2" s="95"/>
      <c r="AA2" s="95"/>
      <c r="AB2" s="95"/>
      <c r="AC2" s="95"/>
      <c r="AD2" s="97"/>
      <c r="AE2" s="89"/>
    </row>
    <row r="3" spans="1:31" ht="27" customHeight="1" thickBot="1">
      <c r="A3" s="4"/>
      <c r="B3" s="2" t="str">
        <f ca="1">RIGHT(CELL("filename",B3),LEN(CELL("filename",B3))-FIND("]",CELL("filename",B3)))</f>
        <v>地中熱交換器タイプ確認シート</v>
      </c>
      <c r="C3" s="2"/>
      <c r="D3" s="1"/>
      <c r="E3" s="1"/>
      <c r="F3" s="1" t="s">
        <v>0</v>
      </c>
      <c r="G3" s="53"/>
      <c r="H3" s="16"/>
      <c r="I3" s="94"/>
      <c r="J3" s="95"/>
      <c r="K3" s="95"/>
      <c r="L3" s="96"/>
      <c r="M3" s="96"/>
      <c r="N3" s="96"/>
      <c r="O3" s="95"/>
      <c r="P3" s="95" t="s">
        <v>16</v>
      </c>
      <c r="Q3" s="95" t="s">
        <v>25</v>
      </c>
      <c r="R3" s="95" t="s">
        <v>4</v>
      </c>
      <c r="S3" s="98" t="s">
        <v>83</v>
      </c>
      <c r="T3" s="95" t="s">
        <v>82</v>
      </c>
      <c r="U3" s="95">
        <v>1.3957</v>
      </c>
      <c r="V3" s="95">
        <v>0</v>
      </c>
      <c r="W3" s="98" t="s">
        <v>89</v>
      </c>
      <c r="X3" s="95"/>
      <c r="Y3" s="95">
        <v>-0.481</v>
      </c>
      <c r="Z3" s="95">
        <v>0</v>
      </c>
      <c r="AA3" s="95">
        <v>1.2</v>
      </c>
      <c r="AB3" s="95"/>
      <c r="AC3" s="95"/>
      <c r="AD3" s="97"/>
      <c r="AE3" s="89"/>
    </row>
    <row r="4" spans="2:31" ht="13.5" thickTop="1">
      <c r="B4" s="11"/>
      <c r="C4" s="11"/>
      <c r="D4" s="11"/>
      <c r="E4" s="11"/>
      <c r="F4" s="11"/>
      <c r="G4" s="11"/>
      <c r="I4" s="94"/>
      <c r="J4" s="95"/>
      <c r="K4" s="95"/>
      <c r="L4" s="95"/>
      <c r="M4" s="95"/>
      <c r="N4" s="95"/>
      <c r="O4" s="95"/>
      <c r="P4" s="95" t="s">
        <v>17</v>
      </c>
      <c r="Q4" s="95" t="s">
        <v>26</v>
      </c>
      <c r="R4" s="95" t="s">
        <v>29</v>
      </c>
      <c r="S4" s="95" t="s">
        <v>84</v>
      </c>
      <c r="T4" s="95" t="s">
        <v>82</v>
      </c>
      <c r="U4" s="95">
        <v>1.81441</v>
      </c>
      <c r="V4" s="95">
        <v>0</v>
      </c>
      <c r="W4" s="98" t="s">
        <v>89</v>
      </c>
      <c r="X4" s="95"/>
      <c r="Y4" s="95">
        <v>-0.481</v>
      </c>
      <c r="Z4" s="95">
        <v>0</v>
      </c>
      <c r="AA4" s="95">
        <v>1.2</v>
      </c>
      <c r="AB4" s="95"/>
      <c r="AC4" s="95"/>
      <c r="AD4" s="97"/>
      <c r="AE4" s="89"/>
    </row>
    <row r="5" spans="1:31" ht="18" customHeight="1" thickBot="1">
      <c r="A5" s="12"/>
      <c r="B5" s="13" t="s">
        <v>46</v>
      </c>
      <c r="C5" s="14"/>
      <c r="D5" s="13" t="str">
        <f>IF($I$2="非住宅建築物","熱源・空調系統名：","")&amp;IF($I$2="住宅","空調する室等（参考入力）：","")</f>
        <v>空調する室等（参考入力）：</v>
      </c>
      <c r="E5" s="38"/>
      <c r="F5" s="38"/>
      <c r="G5" s="15"/>
      <c r="I5" s="94"/>
      <c r="J5" s="95"/>
      <c r="K5" s="95"/>
      <c r="L5" s="95"/>
      <c r="M5" s="95"/>
      <c r="N5" s="95"/>
      <c r="O5" s="95"/>
      <c r="P5" s="95" t="s">
        <v>18</v>
      </c>
      <c r="Q5" s="95" t="s">
        <v>27</v>
      </c>
      <c r="R5" s="95" t="s">
        <v>30</v>
      </c>
      <c r="S5" s="95" t="s">
        <v>85</v>
      </c>
      <c r="T5" s="95" t="s">
        <v>82</v>
      </c>
      <c r="U5" s="95">
        <v>1.6938870000000001</v>
      </c>
      <c r="V5" s="95">
        <v>0</v>
      </c>
      <c r="W5" s="98" t="s">
        <v>90</v>
      </c>
      <c r="X5" s="95"/>
      <c r="Y5" s="95">
        <v>-0.439</v>
      </c>
      <c r="Z5" s="95">
        <v>0</v>
      </c>
      <c r="AA5" s="95">
        <v>0.7</v>
      </c>
      <c r="AB5" s="95"/>
      <c r="AC5" s="95"/>
      <c r="AD5" s="97"/>
      <c r="AE5" s="89"/>
    </row>
    <row r="6" spans="1:31" ht="27" customHeight="1" thickBot="1" thickTop="1">
      <c r="A6" s="12"/>
      <c r="B6" s="7"/>
      <c r="C6" s="6"/>
      <c r="D6" s="7"/>
      <c r="E6" s="39"/>
      <c r="F6" s="39"/>
      <c r="G6" s="6"/>
      <c r="H6" s="16"/>
      <c r="I6" s="94"/>
      <c r="J6" s="95"/>
      <c r="K6" s="95"/>
      <c r="L6" s="95"/>
      <c r="M6" s="95"/>
      <c r="N6" s="95"/>
      <c r="O6" s="95"/>
      <c r="P6" s="95" t="s">
        <v>19</v>
      </c>
      <c r="Q6" s="95" t="s">
        <v>114</v>
      </c>
      <c r="R6" s="95"/>
      <c r="S6" s="98" t="s">
        <v>100</v>
      </c>
      <c r="T6" s="98" t="s">
        <v>105</v>
      </c>
      <c r="U6" s="95">
        <v>1.2344</v>
      </c>
      <c r="V6" s="95">
        <v>-0.5953</v>
      </c>
      <c r="W6" s="98" t="s">
        <v>107</v>
      </c>
      <c r="X6" s="98" t="s">
        <v>108</v>
      </c>
      <c r="Y6" s="98">
        <v>-0.2383</v>
      </c>
      <c r="Z6" s="98">
        <v>0.0475</v>
      </c>
      <c r="AA6" s="95">
        <v>1.2</v>
      </c>
      <c r="AB6" s="95"/>
      <c r="AC6" s="95"/>
      <c r="AD6" s="97"/>
      <c r="AE6" s="89"/>
    </row>
    <row r="7" spans="2:31" ht="14.25" customHeight="1" thickTop="1">
      <c r="B7" s="17"/>
      <c r="C7" s="17"/>
      <c r="D7" s="17"/>
      <c r="E7" s="17"/>
      <c r="F7" s="17"/>
      <c r="G7" s="17"/>
      <c r="H7" s="16"/>
      <c r="I7" s="94"/>
      <c r="J7" s="95"/>
      <c r="K7" s="95"/>
      <c r="L7" s="95"/>
      <c r="M7" s="95"/>
      <c r="N7" s="95"/>
      <c r="O7" s="95"/>
      <c r="P7" s="95" t="s">
        <v>20</v>
      </c>
      <c r="Q7" s="95" t="s">
        <v>115</v>
      </c>
      <c r="R7" s="95"/>
      <c r="S7" s="98" t="s">
        <v>106</v>
      </c>
      <c r="T7" s="98" t="s">
        <v>102</v>
      </c>
      <c r="U7" s="95">
        <v>1.0246</v>
      </c>
      <c r="V7" s="98">
        <v>-0.2606</v>
      </c>
      <c r="W7" s="98" t="s">
        <v>109</v>
      </c>
      <c r="X7" s="98" t="s">
        <v>110</v>
      </c>
      <c r="Y7" s="98">
        <v>-0.2943</v>
      </c>
      <c r="Z7" s="98">
        <v>0.0613</v>
      </c>
      <c r="AA7" s="95">
        <v>1.2</v>
      </c>
      <c r="AB7" s="95"/>
      <c r="AC7" s="95"/>
      <c r="AD7" s="97"/>
      <c r="AE7" s="89"/>
    </row>
    <row r="8" spans="2:31" ht="18" customHeight="1">
      <c r="B8" s="11" t="s">
        <v>3</v>
      </c>
      <c r="C8" s="11"/>
      <c r="D8" s="11"/>
      <c r="E8" s="11"/>
      <c r="F8" s="11"/>
      <c r="G8" s="11"/>
      <c r="H8" s="16"/>
      <c r="I8" s="94"/>
      <c r="J8" s="95"/>
      <c r="K8" s="95"/>
      <c r="L8" s="95"/>
      <c r="M8" s="95"/>
      <c r="N8" s="95"/>
      <c r="O8" s="95"/>
      <c r="P8" s="95" t="s">
        <v>21</v>
      </c>
      <c r="Q8" s="95" t="s">
        <v>66</v>
      </c>
      <c r="R8" s="95"/>
      <c r="S8" s="95" t="s">
        <v>86</v>
      </c>
      <c r="T8" s="98" t="s">
        <v>103</v>
      </c>
      <c r="U8" s="95">
        <v>1.6275</v>
      </c>
      <c r="V8" s="95">
        <f>-0.881</f>
        <v>-0.881</v>
      </c>
      <c r="W8" s="98" t="s">
        <v>91</v>
      </c>
      <c r="X8" s="98" t="s">
        <v>111</v>
      </c>
      <c r="Y8" s="98">
        <v>-0.6618</v>
      </c>
      <c r="Z8" s="95">
        <f>0.055</f>
        <v>0.055</v>
      </c>
      <c r="AA8" s="95">
        <v>1.2</v>
      </c>
      <c r="AB8" s="95"/>
      <c r="AC8" s="95"/>
      <c r="AD8" s="97"/>
      <c r="AE8" s="89"/>
    </row>
    <row r="9" spans="1:31" ht="18" customHeight="1" thickBot="1">
      <c r="A9" s="12"/>
      <c r="B9" s="18" t="s">
        <v>7</v>
      </c>
      <c r="C9" s="182" t="s">
        <v>63</v>
      </c>
      <c r="D9" s="183"/>
      <c r="E9" s="183"/>
      <c r="F9" s="184"/>
      <c r="G9" s="19" t="s">
        <v>31</v>
      </c>
      <c r="I9" s="99">
        <f>IF(D12="","",MATCH(D$12,$Q$1:$Q$9,0))</f>
      </c>
      <c r="J9" s="100">
        <f>IF(E12="","",MATCH(E$12,$Q$1:$Q$9,0))</f>
      </c>
      <c r="K9" s="100">
        <f>IF(F12="","",MATCH(F$12,$Q$1:$Q$9,0))</f>
      </c>
      <c r="L9" s="95"/>
      <c r="M9" s="95"/>
      <c r="N9" s="95"/>
      <c r="O9" s="95"/>
      <c r="P9" s="95" t="s">
        <v>22</v>
      </c>
      <c r="Q9" s="95" t="s">
        <v>116</v>
      </c>
      <c r="R9" s="95"/>
      <c r="S9" s="95" t="s">
        <v>101</v>
      </c>
      <c r="T9" s="98" t="s">
        <v>104</v>
      </c>
      <c r="U9" s="95">
        <v>1.9231</v>
      </c>
      <c r="V9" s="95">
        <v>-1.0518</v>
      </c>
      <c r="W9" s="98" t="s">
        <v>112</v>
      </c>
      <c r="X9" s="98" t="s">
        <v>113</v>
      </c>
      <c r="Y9" s="98">
        <v>-0.6564</v>
      </c>
      <c r="Z9" s="98">
        <v>0.2325</v>
      </c>
      <c r="AA9" s="95">
        <v>1.2</v>
      </c>
      <c r="AB9" s="95"/>
      <c r="AC9" s="95"/>
      <c r="AD9" s="97"/>
      <c r="AE9" s="89"/>
    </row>
    <row r="10" spans="1:31" ht="27" customHeight="1" thickBot="1" thickTop="1">
      <c r="A10" s="12"/>
      <c r="B10" s="35" t="s">
        <v>14</v>
      </c>
      <c r="C10" s="40" t="s">
        <v>37</v>
      </c>
      <c r="D10" s="185"/>
      <c r="E10" s="186"/>
      <c r="F10" s="187"/>
      <c r="G10" s="42" t="s">
        <v>130</v>
      </c>
      <c r="I10" s="99" t="str">
        <f>IF(OR($D$10="1地域",$D$10="2地域",$D$10="3地域",AND($I$2="住宅",$D$10="4地域")),"H","maxHC")</f>
        <v>maxHC</v>
      </c>
      <c r="J10" s="95"/>
      <c r="K10" s="95"/>
      <c r="L10" s="95"/>
      <c r="M10" s="95"/>
      <c r="N10" s="95"/>
      <c r="O10" s="95"/>
      <c r="P10" s="95" t="s">
        <v>23</v>
      </c>
      <c r="Q10" s="95"/>
      <c r="R10" s="95"/>
      <c r="S10" s="95"/>
      <c r="T10" s="95"/>
      <c r="U10" s="95"/>
      <c r="V10" s="95"/>
      <c r="W10" s="95"/>
      <c r="X10" s="95"/>
      <c r="Y10" s="95"/>
      <c r="Z10" s="95"/>
      <c r="AA10" s="95"/>
      <c r="AB10" s="95"/>
      <c r="AC10" s="95"/>
      <c r="AD10" s="97"/>
      <c r="AE10" s="89"/>
    </row>
    <row r="11" spans="1:31" ht="59.25" customHeight="1" thickBot="1" thickTop="1">
      <c r="A11" s="12"/>
      <c r="B11" s="188" t="s">
        <v>44</v>
      </c>
      <c r="C11" s="189"/>
      <c r="D11" s="50" t="s">
        <v>40</v>
      </c>
      <c r="E11" s="50" t="s">
        <v>41</v>
      </c>
      <c r="F11" s="50" t="s">
        <v>42</v>
      </c>
      <c r="G11" s="44" t="s">
        <v>131</v>
      </c>
      <c r="I11" s="99"/>
      <c r="J11" s="95"/>
      <c r="K11" s="95"/>
      <c r="L11" s="95"/>
      <c r="M11" s="95"/>
      <c r="N11" s="95"/>
      <c r="O11" s="95"/>
      <c r="P11" s="95"/>
      <c r="Q11" s="95"/>
      <c r="R11" s="95"/>
      <c r="S11" s="95"/>
      <c r="T11" s="95"/>
      <c r="U11" s="95"/>
      <c r="V11" s="95"/>
      <c r="W11" s="95"/>
      <c r="X11" s="95"/>
      <c r="Y11" s="95"/>
      <c r="Z11" s="95"/>
      <c r="AA11" s="95"/>
      <c r="AB11" s="95"/>
      <c r="AC11" s="95"/>
      <c r="AD11" s="97"/>
      <c r="AE11" s="89"/>
    </row>
    <row r="12" spans="1:31" ht="71.25" customHeight="1" thickTop="1">
      <c r="A12" s="12"/>
      <c r="B12" s="35" t="s">
        <v>94</v>
      </c>
      <c r="C12" s="40" t="s">
        <v>37</v>
      </c>
      <c r="D12" s="82"/>
      <c r="E12" s="83"/>
      <c r="F12" s="52"/>
      <c r="G12" s="43" t="str">
        <f>"※「"&amp;$Q$3&amp;"」「"&amp;$Q$4&amp;"」「"&amp;$Q$5&amp;"」「"&amp;$Q$6&amp;"」「"&amp;$Q$7&amp;"」「"&amp;$Q$8&amp;"」「"&amp;$Q$9&amp;"」から地中熱交換器の種類を選択する"</f>
        <v>※「ダブルUチューブ」「シングルUチューブ」「水平埋設型」「大口径固体充填(d&lt;0.6m)」「大口径固体充填(d≧0.6m)」「間接型水充填」「直接循環型水充填」から地中熱交換器の種類を選択する</v>
      </c>
      <c r="I12" s="94">
        <f ca="1">IF($D$13=$R$5,INDIRECT(ADDRESS(MATCH('地中熱交換器タイプ確認シート'!$D$12,$Q$1:$Q$9,0),COLUMN($AA$1))),$D$14)</f>
        <v>0</v>
      </c>
      <c r="J12" s="95">
        <f ca="1">IF($E$13=$R$5,INDIRECT(ADDRESS(MATCH('地中熱交換器タイプ確認シート'!$E$12,$Q$1:$Q$9,0),COLUMN($AA$1))),$E$14)</f>
        <v>0</v>
      </c>
      <c r="K12" s="95">
        <f ca="1">IF($F$13=$R$5,INDIRECT(ADDRESS(MATCH('地中熱交換器タイプ確認シート'!$F$12,$Q$1:$Q$9,0),COLUMN($AA$1))),$F$14)</f>
        <v>0</v>
      </c>
      <c r="L12" s="95"/>
      <c r="M12" s="95"/>
      <c r="N12" s="95"/>
      <c r="O12" s="95"/>
      <c r="P12" s="95"/>
      <c r="Q12" s="95"/>
      <c r="R12" s="95"/>
      <c r="S12" s="95"/>
      <c r="T12" s="95"/>
      <c r="U12" s="95"/>
      <c r="V12" s="95"/>
      <c r="W12" s="95"/>
      <c r="X12" s="95"/>
      <c r="Y12" s="95"/>
      <c r="Z12" s="95"/>
      <c r="AA12" s="95"/>
      <c r="AB12" s="95"/>
      <c r="AC12" s="95"/>
      <c r="AD12" s="97"/>
      <c r="AE12" s="89"/>
    </row>
    <row r="13" spans="1:31" ht="58.5" customHeight="1">
      <c r="A13" s="12"/>
      <c r="B13" s="21" t="s">
        <v>39</v>
      </c>
      <c r="C13" s="46" t="s">
        <v>38</v>
      </c>
      <c r="D13" s="48"/>
      <c r="E13" s="45"/>
      <c r="F13" s="49"/>
      <c r="G13" s="170" t="str">
        <f>"※地盤の有効熱伝導率を決定した方法を選択し、四捨五入して小数点以下1桁とした有効熱伝導率を入力する。"&amp;IF($D$13=$R$5,CHAR(10)&amp;"※【"&amp;$D$11&amp;"】「"&amp;$D$12&amp;"」において、デフォルト値のλを使う場合は、λ="&amp;I12&amp;"とする","")&amp;IF($E$13=$R$5,CHAR(10)&amp;"※【"&amp;$E$11&amp;"】「"&amp;$E$12&amp;"」において、デフォルト値のλを使う場合は、λ="&amp;J12&amp;"とする","")&amp;IF($F$13=$R$5,CHAR(10)&amp;"※【"&amp;$F$11&amp;"】「"&amp;$F$12&amp;"」において、デフォルト値のλを使う場合は、λ="&amp;K12&amp;"とする","")</f>
        <v>※地盤の有効熱伝導率を決定した方法を選択し、四捨五入して小数点以下1桁とした有効熱伝導率を入力する。</v>
      </c>
      <c r="H13" s="16"/>
      <c r="I13" s="94" t="e">
        <f ca="1">INDIRECT(ADDRESS(I$9,COLUMN($U$1)))+INDIRECT(ADDRESS(I$9,COLUMN($V$1)))*D16</f>
        <v>#VALUE!</v>
      </c>
      <c r="J13" s="95" t="e">
        <f ca="1">INDIRECT(ADDRESS(J$9,COLUMN($U$1)))+INDIRECT(ADDRESS(J$9,COLUMN($V$1)))*E16</f>
        <v>#VALUE!</v>
      </c>
      <c r="K13" s="95" t="e">
        <f ca="1">INDIRECT(ADDRESS(K$9,COLUMN($U$1)))+INDIRECT(ADDRESS(K$9,COLUMN($V$1)))*F16</f>
        <v>#VALUE!</v>
      </c>
      <c r="L13" s="95"/>
      <c r="M13" s="95"/>
      <c r="N13" s="95"/>
      <c r="O13" s="95"/>
      <c r="P13" s="95"/>
      <c r="Q13" s="95"/>
      <c r="R13" s="95"/>
      <c r="S13" s="95"/>
      <c r="T13" s="95"/>
      <c r="U13" s="95"/>
      <c r="V13" s="95"/>
      <c r="W13" s="95"/>
      <c r="X13" s="95"/>
      <c r="Y13" s="95"/>
      <c r="Z13" s="95"/>
      <c r="AA13" s="95"/>
      <c r="AB13" s="95"/>
      <c r="AC13" s="95"/>
      <c r="AD13" s="97"/>
      <c r="AE13" s="89"/>
    </row>
    <row r="14" spans="1:31" ht="127.5" customHeight="1">
      <c r="A14" s="12"/>
      <c r="B14" s="22"/>
      <c r="C14" s="47" t="s">
        <v>72</v>
      </c>
      <c r="D14" s="72"/>
      <c r="E14" s="73"/>
      <c r="F14" s="74"/>
      <c r="G14" s="171"/>
      <c r="H14" s="16"/>
      <c r="I14" s="94" t="e">
        <f ca="1">INDIRECT(ADDRESS(I$9,COLUMN($Y$1)))+INDIRECT(ADDRESS(I$9,COLUMN($Z$1)))*D16</f>
        <v>#VALUE!</v>
      </c>
      <c r="J14" s="95" t="e">
        <f ca="1">INDIRECT(ADDRESS(J$9,COLUMN($Y$1)))+INDIRECT(ADDRESS(J$9,COLUMN($Z$1)))*E16</f>
        <v>#VALUE!</v>
      </c>
      <c r="K14" s="95" t="e">
        <f ca="1">INDIRECT(ADDRESS(K$9,COLUMN($Y$1)))+INDIRECT(ADDRESS(K$9,COLUMN($Z$1)))*F16</f>
        <v>#VALUE!</v>
      </c>
      <c r="L14" s="95"/>
      <c r="M14" s="95"/>
      <c r="N14" s="95"/>
      <c r="O14" s="95"/>
      <c r="P14" s="95"/>
      <c r="Q14" s="95"/>
      <c r="R14" s="95"/>
      <c r="S14" s="95"/>
      <c r="T14" s="95"/>
      <c r="U14" s="95"/>
      <c r="V14" s="95"/>
      <c r="W14" s="95"/>
      <c r="X14" s="95"/>
      <c r="Y14" s="95"/>
      <c r="Z14" s="95"/>
      <c r="AA14" s="95"/>
      <c r="AB14" s="95"/>
      <c r="AC14" s="95"/>
      <c r="AD14" s="97"/>
      <c r="AE14" s="89"/>
    </row>
    <row r="15" spans="1:31" ht="99.75" customHeight="1">
      <c r="A15" s="12"/>
      <c r="B15" s="33" t="s">
        <v>118</v>
      </c>
      <c r="C15" s="23" t="s">
        <v>67</v>
      </c>
      <c r="D15" s="75"/>
      <c r="E15" s="76"/>
      <c r="F15" s="77"/>
      <c r="G15" s="44" t="str">
        <f>IF(COUNTIF($D$12:$F$12,"="&amp;$Q$3)+COUNTIF($D$12:$F$12,"="&amp;$Q$4)+COUNTIF($D$12:$F$12,"="&amp;$Q$6)+COUNTIF($D$12:$F$12,"="&amp;$Q$7)+COUNTIF($D$12:$F$12,"="&amp;$Q$8)+COUNTIF($D$12:$F$12,"="&amp;$Q$9)&gt;0,"※"&amp;IF(COUNTIF($D$12:$F$12,"="&amp;$Q$3)&gt;0,"「"&amp;$Q$3&amp;"」","")&amp;IF(COUNTIF($D$12:$F$12,"="&amp;$Q$4)&gt;0,"「"&amp;$Q$4&amp;"」","")&amp;IF(COUNTIF($D$12:$F$12,"="&amp;$Q$6)&gt;0,"「"&amp;$Q$6&amp;"」","")&amp;IF(COUNTIF($D$12:$F$12,"="&amp;$Q$7)&gt;0,"「"&amp;$Q$7&amp;"」","")&amp;IF(COUNTIF($D$12:$F$12,"="&amp;$Q$8)&gt;0,"「"&amp;$Q$8&amp;"」","")&amp;IF(COUNTIF($D$12:$F$12,"="&amp;$Q$9)&gt;0,"「"&amp;$Q$9&amp;"」","")&amp;"では地中熱交換器の長さの合計とする。"&amp;CHAR(10),"")&amp;IF(COUNTIF($D$12:$F$12,"="&amp;$Q$5)&gt;0,"※「"&amp;$Q$5&amp;"」では地中熱交換器を埋設するトレンチの水平方向長さの合計とする。"&amp;CHAR(10),"")&amp;"※地中熱交換器長は四捨五入して整数とした値で入力するものとする。"</f>
        <v>※地中熱交換器長は四捨五入して整数とした値で入力するものとする。</v>
      </c>
      <c r="H15" s="24"/>
      <c r="I15" s="94"/>
      <c r="J15" s="95"/>
      <c r="K15" s="95"/>
      <c r="L15" s="95"/>
      <c r="M15" s="95"/>
      <c r="N15" s="95"/>
      <c r="O15" s="95"/>
      <c r="P15" s="95"/>
      <c r="Q15" s="95"/>
      <c r="R15" s="95"/>
      <c r="S15" s="95"/>
      <c r="T15" s="95"/>
      <c r="U15" s="95"/>
      <c r="V15" s="95"/>
      <c r="W15" s="95"/>
      <c r="X15" s="95"/>
      <c r="Y15" s="95"/>
      <c r="Z15" s="95"/>
      <c r="AA15" s="95"/>
      <c r="AB15" s="95"/>
      <c r="AC15" s="95"/>
      <c r="AD15" s="97"/>
      <c r="AE15" s="89"/>
    </row>
    <row r="16" spans="1:31" ht="108.75" customHeight="1">
      <c r="A16" s="12"/>
      <c r="B16" s="84" t="s">
        <v>135</v>
      </c>
      <c r="C16" s="70" t="s">
        <v>134</v>
      </c>
      <c r="D16" s="88"/>
      <c r="E16" s="85"/>
      <c r="F16" s="86"/>
      <c r="G16" s="71" t="str">
        <f>"※「"&amp;$Q$6&amp;"」「"&amp;$Q$7&amp;"」「"&amp;$Q$8&amp;"」「"&amp;$Q$9&amp;"」については、種類に対応した直径に係る代表寸法を、四捨五入して小数点以下3桁の数値で入力する。"&amp;CHAR(10)&amp;"※「"&amp;$Q$3&amp;"」「"&amp;$Q$4&amp;"」「"&amp;$Q$5&amp;"」については、直径に係る代表寸法を入力しても計算に反映されない。"</f>
        <v>※「大口径固体充填(d&lt;0.6m)」「大口径固体充填(d≧0.6m)」「間接型水充填」「直接循環型水充填」については、種類に対応した直径に係る代表寸法を、四捨五入して小数点以下3桁の数値で入力する。
※「ダブルUチューブ」「シングルUチューブ」「水平埋設型」については、直径に係る代表寸法を入力しても計算に反映されない。</v>
      </c>
      <c r="H16" s="24"/>
      <c r="I16" s="94"/>
      <c r="J16" s="95"/>
      <c r="K16" s="95"/>
      <c r="L16" s="95"/>
      <c r="M16" s="95"/>
      <c r="N16" s="95"/>
      <c r="O16" s="95"/>
      <c r="P16" s="95"/>
      <c r="Q16" s="95"/>
      <c r="R16" s="95"/>
      <c r="S16" s="95"/>
      <c r="T16" s="95"/>
      <c r="U16" s="95"/>
      <c r="V16" s="95"/>
      <c r="W16" s="95"/>
      <c r="X16" s="95"/>
      <c r="Y16" s="95"/>
      <c r="Z16" s="95"/>
      <c r="AA16" s="95"/>
      <c r="AB16" s="95"/>
      <c r="AC16" s="95"/>
      <c r="AD16" s="97"/>
      <c r="AE16" s="89"/>
    </row>
    <row r="17" spans="1:31" ht="42" customHeight="1">
      <c r="A17" s="12"/>
      <c r="B17" s="25" t="s">
        <v>95</v>
      </c>
      <c r="C17" s="36" t="s">
        <v>68</v>
      </c>
      <c r="D17" s="172"/>
      <c r="E17" s="173"/>
      <c r="F17" s="174"/>
      <c r="G17" s="175" t="s">
        <v>140</v>
      </c>
      <c r="H17" s="16"/>
      <c r="I17" s="94"/>
      <c r="J17" s="95"/>
      <c r="K17" s="95"/>
      <c r="L17" s="95"/>
      <c r="M17" s="95"/>
      <c r="N17" s="95"/>
      <c r="O17" s="95"/>
      <c r="P17" s="95"/>
      <c r="Q17" s="95"/>
      <c r="R17" s="95"/>
      <c r="S17" s="95"/>
      <c r="T17" s="95"/>
      <c r="U17" s="95"/>
      <c r="V17" s="95"/>
      <c r="W17" s="95"/>
      <c r="X17" s="95"/>
      <c r="Y17" s="95"/>
      <c r="Z17" s="95"/>
      <c r="AA17" s="95"/>
      <c r="AB17" s="95"/>
      <c r="AC17" s="95"/>
      <c r="AD17" s="97"/>
      <c r="AE17" s="89"/>
    </row>
    <row r="18" spans="1:31" ht="42" customHeight="1">
      <c r="A18" s="12"/>
      <c r="B18" s="22"/>
      <c r="C18" s="36" t="s">
        <v>69</v>
      </c>
      <c r="D18" s="172"/>
      <c r="E18" s="173"/>
      <c r="F18" s="174"/>
      <c r="G18" s="176"/>
      <c r="H18" s="16"/>
      <c r="I18" s="94"/>
      <c r="J18" s="95"/>
      <c r="K18" s="95"/>
      <c r="L18" s="95"/>
      <c r="M18" s="95"/>
      <c r="N18" s="95"/>
      <c r="O18" s="95"/>
      <c r="P18" s="95"/>
      <c r="Q18" s="95"/>
      <c r="R18" s="95"/>
      <c r="S18" s="95"/>
      <c r="T18" s="95"/>
      <c r="U18" s="95"/>
      <c r="V18" s="95"/>
      <c r="W18" s="95"/>
      <c r="X18" s="95"/>
      <c r="Y18" s="95"/>
      <c r="Z18" s="95"/>
      <c r="AA18" s="95"/>
      <c r="AB18" s="95"/>
      <c r="AC18" s="95"/>
      <c r="AD18" s="97"/>
      <c r="AE18" s="89"/>
    </row>
    <row r="19" spans="1:31" ht="42" customHeight="1">
      <c r="A19" s="12"/>
      <c r="B19" s="26" t="s">
        <v>96</v>
      </c>
      <c r="C19" s="36" t="s">
        <v>70</v>
      </c>
      <c r="D19" s="172"/>
      <c r="E19" s="173"/>
      <c r="F19" s="174"/>
      <c r="G19" s="176"/>
      <c r="H19" s="16"/>
      <c r="I19" s="94"/>
      <c r="J19" s="95"/>
      <c r="K19" s="95"/>
      <c r="L19" s="95"/>
      <c r="M19" s="95"/>
      <c r="N19" s="95"/>
      <c r="O19" s="95"/>
      <c r="P19" s="95"/>
      <c r="Q19" s="95"/>
      <c r="R19" s="95"/>
      <c r="S19" s="95"/>
      <c r="T19" s="95"/>
      <c r="U19" s="95"/>
      <c r="V19" s="95"/>
      <c r="W19" s="95"/>
      <c r="X19" s="95"/>
      <c r="Y19" s="95"/>
      <c r="Z19" s="95"/>
      <c r="AA19" s="95"/>
      <c r="AB19" s="95"/>
      <c r="AC19" s="95"/>
      <c r="AD19" s="97"/>
      <c r="AE19" s="89"/>
    </row>
    <row r="20" spans="1:31" ht="42" customHeight="1" thickBot="1">
      <c r="A20" s="12"/>
      <c r="B20" s="22"/>
      <c r="C20" s="36" t="s">
        <v>71</v>
      </c>
      <c r="D20" s="178"/>
      <c r="E20" s="179"/>
      <c r="F20" s="180"/>
      <c r="G20" s="177"/>
      <c r="H20" s="16"/>
      <c r="I20" s="94">
        <f ca="1">IF(D$14&gt;0,INDIRECT(ADDRESS(I$9,COLUMN($S$1)))&amp;IF(INDIRECT(ADDRESS(I$9,COLUMN($V$1)))=0,"",ROUND(D16,3))&amp;INDIRECT(ADDRESS(I$9,COLUMN($T$1)))&amp;ROUND(D$14,1)&amp;"^("&amp;INDIRECT(ADDRESS(I$9,COLUMN($W$1)))&amp;IF(INDIRECT(ADDRESS(I$9,COLUMN($V$1)))=0,"",ROUND(D16,3)&amp;INDIRECT(ADDRESS(I$9,COLUMN($X$1))))&amp;")","")</f>
      </c>
      <c r="J20" s="95"/>
      <c r="K20" s="95"/>
      <c r="L20" s="95"/>
      <c r="M20" s="95"/>
      <c r="N20" s="95"/>
      <c r="O20" s="95"/>
      <c r="P20" s="95"/>
      <c r="Q20" s="95"/>
      <c r="R20" s="95"/>
      <c r="S20" s="95"/>
      <c r="T20" s="95"/>
      <c r="U20" s="95"/>
      <c r="V20" s="95"/>
      <c r="W20" s="95"/>
      <c r="X20" s="95"/>
      <c r="Y20" s="95"/>
      <c r="Z20" s="95"/>
      <c r="AA20" s="95"/>
      <c r="AB20" s="95"/>
      <c r="AC20" s="95"/>
      <c r="AD20" s="97"/>
      <c r="AE20" s="89"/>
    </row>
    <row r="21" spans="4:31" ht="6" customHeight="1" thickTop="1">
      <c r="D21" s="17"/>
      <c r="E21" s="17"/>
      <c r="F21" s="17"/>
      <c r="G21" s="17"/>
      <c r="H21" s="16"/>
      <c r="I21" s="94"/>
      <c r="J21" s="95"/>
      <c r="K21" s="95"/>
      <c r="L21" s="95"/>
      <c r="M21" s="95"/>
      <c r="N21" s="95"/>
      <c r="O21" s="95"/>
      <c r="P21" s="95"/>
      <c r="Q21" s="95"/>
      <c r="R21" s="95"/>
      <c r="S21" s="95"/>
      <c r="T21" s="95"/>
      <c r="U21" s="95"/>
      <c r="V21" s="95"/>
      <c r="W21" s="95"/>
      <c r="X21" s="95"/>
      <c r="Y21" s="95"/>
      <c r="Z21" s="95"/>
      <c r="AA21" s="95"/>
      <c r="AB21" s="95"/>
      <c r="AC21" s="95"/>
      <c r="AD21" s="97"/>
      <c r="AE21" s="89"/>
    </row>
    <row r="22" spans="2:31" ht="18" customHeight="1">
      <c r="B22" s="17" t="s">
        <v>36</v>
      </c>
      <c r="C22" s="27"/>
      <c r="D22" s="17"/>
      <c r="E22" s="17"/>
      <c r="F22" s="17"/>
      <c r="G22" s="17"/>
      <c r="I22" s="94"/>
      <c r="J22" s="95">
        <f ca="1">IF(E$14&gt;0,INDIRECT(ADDRESS(J$9,COLUMN($S$1)))&amp;IF(INDIRECT(ADDRESS(J$9,COLUMN($V$1)))=0,"",ROUND(E16,3))&amp;INDIRECT(ADDRESS(J$9,COLUMN($T$1)))&amp;ROUND(E$14,1)&amp;"^("&amp;INDIRECT(ADDRESS(J$9,COLUMN($W$1)))&amp;IF(INDIRECT(ADDRESS(J$9,COLUMN($V$1)))=0,"",ROUND(E16,3)&amp;INDIRECT(ADDRESS(J$9,COLUMN($X$1))))&amp;")","")</f>
      </c>
      <c r="K22" s="95"/>
      <c r="L22" s="95"/>
      <c r="M22" s="95"/>
      <c r="N22" s="95"/>
      <c r="O22" s="95"/>
      <c r="P22" s="95"/>
      <c r="Q22" s="95"/>
      <c r="R22" s="95"/>
      <c r="S22" s="95"/>
      <c r="T22" s="95"/>
      <c r="U22" s="95"/>
      <c r="V22" s="95"/>
      <c r="W22" s="95"/>
      <c r="X22" s="95"/>
      <c r="Y22" s="95"/>
      <c r="Z22" s="95"/>
      <c r="AA22" s="95"/>
      <c r="AB22" s="95"/>
      <c r="AC22" s="95"/>
      <c r="AD22" s="97"/>
      <c r="AE22" s="89"/>
    </row>
    <row r="23" spans="2:31" ht="27" customHeight="1">
      <c r="B23" s="18"/>
      <c r="C23" s="190" t="s">
        <v>62</v>
      </c>
      <c r="D23" s="191"/>
      <c r="E23" s="191"/>
      <c r="F23" s="192"/>
      <c r="G23" s="20" t="s">
        <v>117</v>
      </c>
      <c r="I23" s="94"/>
      <c r="J23" s="95"/>
      <c r="K23" s="95">
        <f ca="1">IF(F$14&gt;0,INDIRECT(ADDRESS(K$9,COLUMN($S$1)))&amp;IF(INDIRECT(ADDRESS(K$9,COLUMN($V$1)))=0,"",ROUND(F16,3))&amp;INDIRECT(ADDRESS(K$9,COLUMN($T$1)))&amp;ROUND(F$14,1)&amp;"^("&amp;INDIRECT(ADDRESS(K$9,COLUMN($W$1)))&amp;IF(INDIRECT(ADDRESS(K$9,COLUMN($V$1)))=0,"",ROUND(F16,3)&amp;INDIRECT(ADDRESS(K$9,COLUMN($X$1))))&amp;")","")</f>
      </c>
      <c r="L23" s="95"/>
      <c r="M23" s="95"/>
      <c r="N23" s="95"/>
      <c r="O23" s="95"/>
      <c r="P23" s="95"/>
      <c r="Q23" s="95"/>
      <c r="R23" s="95"/>
      <c r="S23" s="95"/>
      <c r="T23" s="95"/>
      <c r="U23" s="95"/>
      <c r="V23" s="95"/>
      <c r="W23" s="95"/>
      <c r="X23" s="95"/>
      <c r="Y23" s="95"/>
      <c r="Z23" s="95"/>
      <c r="AA23" s="95"/>
      <c r="AB23" s="95"/>
      <c r="AC23" s="95"/>
      <c r="AD23" s="97"/>
      <c r="AE23" s="89"/>
    </row>
    <row r="24" spans="1:31" ht="103.5" customHeight="1">
      <c r="A24" s="12"/>
      <c r="B24" s="21" t="s">
        <v>92</v>
      </c>
      <c r="C24" s="41" t="s">
        <v>73</v>
      </c>
      <c r="D24" s="87">
        <f>IF(D$14&lt;=0,"",ROUND(I13*ROUND(D$14,1)^I14,2))</f>
      </c>
      <c r="E24" s="87">
        <f>IF(E$14&lt;=0,"",ROUND(J13*ROUND(E$14,1)^J14,2))</f>
      </c>
      <c r="F24" s="87">
        <f>IF(F$14&lt;=0,"",ROUND(K13*ROUND(F$14,1)^K14,2))</f>
      </c>
      <c r="G24" s="28" t="str">
        <f>IF(D$14&gt;0,"l1 = "&amp;I20&amp;CHAR(10),"")&amp;IF(E$14&gt;0,"l2 = "&amp;J22&amp;CHAR(10),"")&amp;IF(F$14&gt;0,"l3 = "&amp;K23&amp;CHAR(10),"")&amp;" ※liは小数点以下2桁とする"</f>
        <v> ※liは小数点以下2桁とする</v>
      </c>
      <c r="H24" s="9"/>
      <c r="I24" s="94" t="b">
        <f>OR(D$24&lt;&gt;IF(D$14&lt;=0,"",ROUND(I13*ROUND(D$14,1)^I14,2)),E$24&lt;&gt;IF(E$14&lt;=0,"",ROUND(J13*ROUND(E$14,1)^J14,2)),F$24&lt;&gt;IF(F$14&lt;=0,"",ROUND(K13*ROUND(F$14,1)^K14,2)))</f>
        <v>0</v>
      </c>
      <c r="J24" s="95"/>
      <c r="K24" s="95"/>
      <c r="L24" s="95"/>
      <c r="M24" s="95"/>
      <c r="N24" s="95"/>
      <c r="O24" s="95"/>
      <c r="P24" s="95"/>
      <c r="Q24" s="95"/>
      <c r="R24" s="95"/>
      <c r="S24" s="95"/>
      <c r="T24" s="95"/>
      <c r="U24" s="95"/>
      <c r="V24" s="95"/>
      <c r="W24" s="95"/>
      <c r="X24" s="95"/>
      <c r="Y24" s="95"/>
      <c r="Z24" s="95"/>
      <c r="AA24" s="95"/>
      <c r="AB24" s="95"/>
      <c r="AC24" s="95"/>
      <c r="AD24" s="97"/>
      <c r="AE24" s="89"/>
    </row>
    <row r="25" spans="1:8" ht="65.25" customHeight="1">
      <c r="A25" s="12"/>
      <c r="B25" s="31"/>
      <c r="C25" s="41" t="s">
        <v>74</v>
      </c>
      <c r="D25" s="81">
        <f>IF(AND(D15&gt;0,D24&gt;0,D14&gt;0),ROUND(D$15/D$24,0),"")</f>
      </c>
      <c r="E25" s="81">
        <f>IF(AND(E15&gt;0,E24&gt;0,E14&gt;0),ROUND(E$15/E$24,0),"")</f>
      </c>
      <c r="F25" s="81">
        <f>IF(AND(F15&gt;0,F24&gt;0,F14&gt;0),ROUND(F$15/F$24,0),"")</f>
      </c>
      <c r="G25" s="28" t="str">
        <f>IF(AND(D15&gt;0,D24&gt;0,D14&gt;0)," L1' = L1/l1 = "&amp;D$15&amp;"/"&amp;ROUND(D$24,2)&amp;CHAR(10),"")&amp;IF(AND(E15&gt;0,E24&gt;0,E14&gt;0)," L2' = L2/l2 = "&amp;E$15&amp;"/"&amp;ROUND(E$24,2)&amp;CHAR(10),"")&amp;IF(AND(F15&gt;0,F24&gt;0,F14&gt;0)," L3' = L3/l3 = "&amp;F$15&amp;"/"&amp;ROUND(F$24,2)&amp;CHAR(10),"")&amp;" ※Li'は整数とする"</f>
        <v> ※Li'は整数とする</v>
      </c>
      <c r="H25" s="9"/>
    </row>
    <row r="26" spans="1:12" ht="28.5" customHeight="1">
      <c r="A26" s="12"/>
      <c r="B26" s="22"/>
      <c r="C26" s="41" t="s">
        <v>75</v>
      </c>
      <c r="D26" s="193">
        <f>IF(SUM(D25:F25)&gt;0,SUM(D25:F25),"")</f>
      </c>
      <c r="E26" s="193"/>
      <c r="F26" s="193"/>
      <c r="G26" s="28">
        <f>IF(D26="",""," L' = Σ Li' ="&amp;IF(D25&lt;&gt;"",ROUND(D25,0),"")&amp;IF(AND(D25&lt;&gt;"",E25&lt;&gt;""),"+","")&amp;IF(E25&lt;&gt;"",ROUND(E25,0),"")&amp;IF(F25&lt;&gt;"","+","")&amp;IF(F25&lt;&gt;"",ROUND(F25,0),""))</f>
      </c>
      <c r="H26" s="16"/>
      <c r="J26" s="105"/>
      <c r="K26" s="105"/>
      <c r="L26" s="105"/>
    </row>
    <row r="27" spans="1:7" ht="28.5" customHeight="1">
      <c r="A27" s="12"/>
      <c r="B27" s="29" t="s">
        <v>9</v>
      </c>
      <c r="C27" s="41" t="s">
        <v>76</v>
      </c>
      <c r="D27" s="181">
        <f>IF(OR(D17="",D19=""),"",IF($I$10="H","―",ROUND($D$17+$D$19,1)))</f>
      </c>
      <c r="E27" s="181"/>
      <c r="F27" s="181"/>
      <c r="G27" s="30">
        <f>IF(D27="","",IF($I$10="H"," ※"&amp;$D$10&amp;"では非考慮 【"&amp;$I$2&amp;"】"," = "&amp;$D$17&amp;" + "&amp;$D$19))</f>
      </c>
    </row>
    <row r="28" spans="1:7" ht="28.5" customHeight="1">
      <c r="A28" s="12"/>
      <c r="B28" s="31"/>
      <c r="C28" s="41" t="s">
        <v>77</v>
      </c>
      <c r="D28" s="181">
        <f>IF(OR(D18="",D20=""),"",ROUND($D$18-$D$20,1))</f>
      </c>
      <c r="E28" s="181"/>
      <c r="F28" s="181"/>
      <c r="G28" s="30">
        <f>IF(D28="",""," = "&amp;$D$18&amp;" - "&amp;$D$20)</f>
      </c>
    </row>
    <row r="29" spans="1:7" ht="28.5" customHeight="1">
      <c r="A29" s="12"/>
      <c r="B29" s="32"/>
      <c r="C29" s="41" t="s">
        <v>78</v>
      </c>
      <c r="D29" s="181">
        <f>IF(OR(D27="",D28=""),"",IF($I$10="H",$D$28,MAX($D$27:$F$28)))</f>
      </c>
      <c r="E29" s="181"/>
      <c r="F29" s="181"/>
      <c r="G29" s="30">
        <f>IF(D29="","",IF($I$10="H"," ← H = HH' = "&amp;$D$28&amp;"  ("&amp;$D$10&amp;")"," ← H = "&amp;MAX($D$27:$D$28)&amp;"≧"&amp;MIN($D$27:$D$28)))</f>
      </c>
    </row>
    <row r="30" spans="1:7" ht="28.5" customHeight="1">
      <c r="A30" s="12"/>
      <c r="B30" s="20" t="s">
        <v>32</v>
      </c>
      <c r="C30" s="41" t="s">
        <v>79</v>
      </c>
      <c r="D30" s="181">
        <f>IF(OR(D26="",D29=""),"",ROUND(1000*$D$29/$D$26,1))</f>
      </c>
      <c r="E30" s="181"/>
      <c r="F30" s="181"/>
      <c r="G30" s="28">
        <f>IF(D30="",""," Q' = 1000×H/L' = 1000×"&amp;$D$29&amp;"/"&amp;ROUND($D$26,1)&amp;CHAR(10)&amp;" ※Q'は小数点以下1桁とする")</f>
      </c>
    </row>
    <row r="31" spans="1:7" ht="28.5" customHeight="1">
      <c r="A31" s="12"/>
      <c r="B31" s="18" t="s">
        <v>11</v>
      </c>
      <c r="C31" s="51"/>
      <c r="D31" s="197">
        <f>IF(D30="","",IF($D$30&lt;30,"タイプ1",IF($D$30&lt;50,"タイプ2",IF($D$30&lt;70,"タイプ3",IF($D$30&lt;90,"タイプ4",IF($D$30&gt;=90,"タイプ5",""))))))</f>
      </c>
      <c r="E31" s="197"/>
      <c r="F31" s="198"/>
      <c r="G31" s="30">
        <f>IF(D31="","",IF($D$30&lt;30," ← Q'＜30[W/m]",IF($D$30&lt;50," ← 30≦Q'＜50[W/m]",IF($D$30&lt;70," ← 50≦Q'＜70[W/m]",IF($D$30&lt;90," ← 70≦Q'＜90[W/m]",IF($D$30&gt;=90," ← Q'≧90[W/m]",""))))))</f>
      </c>
    </row>
    <row r="32" spans="2:6" ht="12.75">
      <c r="B32" s="17"/>
      <c r="C32" s="17"/>
      <c r="D32" s="17"/>
      <c r="E32" s="17"/>
      <c r="F32" s="17"/>
    </row>
    <row r="33" spans="2:7" ht="12.75">
      <c r="B33" s="194" t="s">
        <v>33</v>
      </c>
      <c r="C33" s="195"/>
      <c r="D33" s="195"/>
      <c r="E33" s="195"/>
      <c r="F33" s="195"/>
      <c r="G33" s="196"/>
    </row>
    <row r="34" spans="2:7" ht="28.5" customHeight="1">
      <c r="B34" s="194" t="s">
        <v>34</v>
      </c>
      <c r="C34" s="195"/>
      <c r="D34" s="195"/>
      <c r="E34" s="195"/>
      <c r="F34" s="195"/>
      <c r="G34" s="196"/>
    </row>
    <row r="35" spans="2:7" ht="27" customHeight="1">
      <c r="B35" s="194" t="s">
        <v>13</v>
      </c>
      <c r="C35" s="195"/>
      <c r="D35" s="195"/>
      <c r="E35" s="195"/>
      <c r="F35" s="195"/>
      <c r="G35" s="196"/>
    </row>
    <row r="36" spans="2:7" ht="30" customHeight="1">
      <c r="B36" s="194" t="s">
        <v>45</v>
      </c>
      <c r="C36" s="195"/>
      <c r="D36" s="195"/>
      <c r="E36" s="195"/>
      <c r="F36" s="195"/>
      <c r="G36" s="196"/>
    </row>
    <row r="37" spans="2:7" ht="12.75">
      <c r="B37" s="194" t="s">
        <v>132</v>
      </c>
      <c r="C37" s="195"/>
      <c r="D37" s="195"/>
      <c r="E37" s="195"/>
      <c r="F37" s="195"/>
      <c r="G37" s="196"/>
    </row>
    <row r="38" spans="2:7" ht="30" customHeight="1">
      <c r="B38" s="194" t="s">
        <v>133</v>
      </c>
      <c r="C38" s="195"/>
      <c r="D38" s="195"/>
      <c r="E38" s="195"/>
      <c r="F38" s="195"/>
      <c r="G38" s="196"/>
    </row>
    <row r="39" ht="3.75" customHeight="1"/>
  </sheetData>
  <sheetProtection password="EEC1" sheet="1"/>
  <mergeCells count="22">
    <mergeCell ref="B38:G38"/>
    <mergeCell ref="D31:F31"/>
    <mergeCell ref="B33:G33"/>
    <mergeCell ref="B34:G34"/>
    <mergeCell ref="B35:G35"/>
    <mergeCell ref="B36:G36"/>
    <mergeCell ref="B37:G37"/>
    <mergeCell ref="D29:F29"/>
    <mergeCell ref="D30:F30"/>
    <mergeCell ref="C9:F9"/>
    <mergeCell ref="D10:F10"/>
    <mergeCell ref="B11:C11"/>
    <mergeCell ref="C23:F23"/>
    <mergeCell ref="D26:F26"/>
    <mergeCell ref="D27:F27"/>
    <mergeCell ref="D28:F28"/>
    <mergeCell ref="G13:G14"/>
    <mergeCell ref="D17:F17"/>
    <mergeCell ref="G17:G20"/>
    <mergeCell ref="D18:F18"/>
    <mergeCell ref="D19:F19"/>
    <mergeCell ref="D20:F20"/>
  </mergeCells>
  <conditionalFormatting sqref="G24">
    <cfRule type="expression" priority="9" dxfId="60" stopIfTrue="1">
      <formula>$I$24</formula>
    </cfRule>
  </conditionalFormatting>
  <conditionalFormatting sqref="G25">
    <cfRule type="expression" priority="10" dxfId="60" stopIfTrue="1">
      <formula>OR(地中熱交換器タイプ確認シート!#REF!&lt;&gt;IF(AND(地中熱交換器タイプ確認シート!#REF!&gt;0,地中熱交換器タイプ確認シート!#REF!&gt;0,地中熱交換器タイプ確認シート!#REF!&gt;0),ROUND(地中熱交換器タイプ確認シート!#REF!/地中熱交換器タイプ確認シート!#REF!,0),""),地中熱交換器タイプ確認シート!#REF!&lt;&gt;IF(AND(地中熱交換器タイプ確認シート!#REF!&gt;0,地中熱交換器タイプ確認シート!#REF!&gt;0,地中熱交換器タイプ確認シート!#REF!&gt;0),ROUND(地中熱交換器タイプ確認シート!#REF!/地中熱交換器タイプ確認シート!#REF!,0),""),地中熱交換器タイプ確認シート!#REF!&lt;&gt;IF(AND(地中熱交換器タイプ確認シート!#REF!&gt;0,地中熱交換器タイプ確認シート!#REF!&gt;0,地中熱交換器タイプ確認シート!#REF!&gt;0),ROUND(地中熱交換器タイプ確認シート!#REF!/地中熱交換器タイプ確認シート!#REF!,0),""))</formula>
    </cfRule>
  </conditionalFormatting>
  <conditionalFormatting sqref="G28">
    <cfRule type="expression" priority="13" dxfId="60" stopIfTrue="1">
      <formula>ROUND($D$28,1)&lt;&gt;ROUND($D$18-$D$20,1)</formula>
    </cfRule>
  </conditionalFormatting>
  <conditionalFormatting sqref="G30">
    <cfRule type="expression" priority="14" dxfId="60" stopIfTrue="1">
      <formula>$D$30&lt;&gt;ROUND(1000*$D$29/$D$26,1)</formula>
    </cfRule>
  </conditionalFormatting>
  <conditionalFormatting sqref="G31">
    <cfRule type="expression" priority="15" dxfId="60" stopIfTrue="1">
      <formula>ROUND($D$31,2)&lt;&gt;ROUND(IF($D$30&lt;30,"タイプ1",IF($D$30&lt;50,"タイプ2",IF($D$30&lt;70,"タイプ3",IF($D$30&lt;90,"タイプ4",IF($D$30&gt;=90,"タイプ5",""))))),2)</formula>
    </cfRule>
  </conditionalFormatting>
  <conditionalFormatting sqref="F12:F14">
    <cfRule type="expression" priority="8" dxfId="60" stopIfTrue="1">
      <formula>$F$14&lt;&gt;$K$12</formula>
    </cfRule>
  </conditionalFormatting>
  <conditionalFormatting sqref="G27">
    <cfRule type="expression" priority="12" dxfId="60" stopIfTrue="1">
      <formula>ROUND($D$27,2)&lt;&gt;ROUND(IF($I$10="H","―",ROUND($D$17+$D$19,1)),2)</formula>
    </cfRule>
  </conditionalFormatting>
  <conditionalFormatting sqref="G29">
    <cfRule type="expression" priority="16" dxfId="60" stopIfTrue="1">
      <formula>ROUND($D$29,2)&lt;&gt;ROUND(IF($I$10="H",$D$28,MAX($D$27:$D$28)),2)</formula>
    </cfRule>
  </conditionalFormatting>
  <conditionalFormatting sqref="E12:E14">
    <cfRule type="expression" priority="7" dxfId="61" stopIfTrue="1">
      <formula>$E$14&lt;&gt;$J$12</formula>
    </cfRule>
  </conditionalFormatting>
  <conditionalFormatting sqref="D12:D14">
    <cfRule type="expression" priority="6" dxfId="61" stopIfTrue="1">
      <formula>$D$14&lt;&gt;$I$12</formula>
    </cfRule>
  </conditionalFormatting>
  <conditionalFormatting sqref="G26">
    <cfRule type="expression" priority="11" dxfId="61" stopIfTrue="1">
      <formula>ROUND($D$26,1)&lt;&gt;ROUND(SUM(地中熱交換器タイプ確認シート!#REF!),1)</formula>
    </cfRule>
  </conditionalFormatting>
  <conditionalFormatting sqref="D16:F16">
    <cfRule type="expression" priority="4" dxfId="62">
      <formula>MATCH(D12,$Q$1:$Q$8,0)&lt;=5</formula>
    </cfRule>
  </conditionalFormatting>
  <conditionalFormatting sqref="D16 D12">
    <cfRule type="expression" priority="3" dxfId="61">
      <formula>OR(AND($D$12=$Q$6,$D$16&gt;=0.6),AND($D$12=$Q$7,$D$16&lt;0.6))</formula>
    </cfRule>
  </conditionalFormatting>
  <conditionalFormatting sqref="E16 E12">
    <cfRule type="expression" priority="2" dxfId="61" stopIfTrue="1">
      <formula>OR(AND($E$12=$Q$6,$E$16&gt;=0.6),AND($E$12=$Q$7,$E$16&lt;0.6))</formula>
    </cfRule>
  </conditionalFormatting>
  <conditionalFormatting sqref="F16 F12">
    <cfRule type="expression" priority="1" dxfId="61" stopIfTrue="1">
      <formula>OR(AND($F$12=$Q$6,$F$16&gt;=0.6),AND($F$12=$Q$7,$F$16&lt;0.6))</formula>
    </cfRule>
  </conditionalFormatting>
  <dataValidations count="4">
    <dataValidation type="list" allowBlank="1" showInputMessage="1" showErrorMessage="1" sqref="D13:F13">
      <formula1>$R$2:$R$5</formula1>
    </dataValidation>
    <dataValidation type="list" allowBlank="1" showInputMessage="1" showErrorMessage="1" sqref="D10">
      <formula1>$P$2:$P$10</formula1>
    </dataValidation>
    <dataValidation type="list" allowBlank="1" showInputMessage="1" showErrorMessage="1" sqref="D12:F12">
      <formula1>$Q$2:$Q$9</formula1>
    </dataValidation>
    <dataValidation type="list" allowBlank="1" showInputMessage="1" showErrorMessage="1" sqref="I2">
      <formula1>"住宅,非住宅建築物"</formula1>
    </dataValidation>
  </dataValidations>
  <printOptions/>
  <pageMargins left="0.7086614173228347" right="0.7086614173228347" top="0.6692913385826772" bottom="0.7480314960629921" header="0.31496062992125984" footer="0.31496062992125984"/>
  <pageSetup fitToHeight="1" fitToWidth="1" horizontalDpi="600" verticalDpi="600" orientation="portrait" paperSize="9" scale="55" r:id="rId1"/>
</worksheet>
</file>

<file path=xl/worksheets/sheet3.xml><?xml version="1.0" encoding="utf-8"?>
<worksheet xmlns="http://schemas.openxmlformats.org/spreadsheetml/2006/main" xmlns:r="http://schemas.openxmlformats.org/officeDocument/2006/relationships">
  <sheetPr>
    <pageSetUpPr fitToPage="1"/>
  </sheetPr>
  <dimension ref="A1:AE38"/>
  <sheetViews>
    <sheetView zoomScalePageLayoutView="0" workbookViewId="0" topLeftCell="A28">
      <selection activeCell="B38" sqref="B38:G38"/>
    </sheetView>
  </sheetViews>
  <sheetFormatPr defaultColWidth="9.00390625" defaultRowHeight="13.5"/>
  <cols>
    <col min="1" max="1" width="0.5" style="9" customWidth="1"/>
    <col min="2" max="2" width="39.875" style="9" customWidth="1"/>
    <col min="3" max="3" width="14.00390625" style="9" customWidth="1"/>
    <col min="4" max="6" width="18.50390625" style="9" customWidth="1"/>
    <col min="7" max="7" width="40.875" style="9" customWidth="1"/>
    <col min="8" max="8" width="0.875" style="10" customWidth="1"/>
    <col min="9" max="9" width="10.125" style="101" bestFit="1" customWidth="1"/>
    <col min="10" max="10" width="8.875" style="102" customWidth="1"/>
    <col min="11" max="11" width="8.125" style="102" customWidth="1"/>
    <col min="12" max="14" width="2.00390625" style="102" customWidth="1"/>
    <col min="15" max="15" width="2.125" style="102" customWidth="1"/>
    <col min="16" max="16" width="13.125" style="102" bestFit="1" customWidth="1"/>
    <col min="17" max="17" width="23.875" style="102" bestFit="1" customWidth="1"/>
    <col min="18" max="18" width="64.875" style="102" bestFit="1" customWidth="1"/>
    <col min="19" max="19" width="20.875" style="102" bestFit="1" customWidth="1"/>
    <col min="20" max="20" width="20.875" style="102" customWidth="1"/>
    <col min="21" max="21" width="17.625" style="102" bestFit="1" customWidth="1"/>
    <col min="22" max="22" width="17.625" style="102" customWidth="1"/>
    <col min="23" max="24" width="22.25390625" style="102" bestFit="1" customWidth="1"/>
    <col min="25" max="25" width="9.50390625" style="102" bestFit="1" customWidth="1"/>
    <col min="26" max="26" width="9.50390625" style="102" customWidth="1"/>
    <col min="27" max="27" width="17.00390625" style="102" bestFit="1" customWidth="1"/>
    <col min="28" max="29" width="8.875" style="103" customWidth="1"/>
    <col min="30" max="30" width="8.875" style="104" customWidth="1"/>
    <col min="31" max="16384" width="8.875" style="9" customWidth="1"/>
  </cols>
  <sheetData>
    <row r="1" spans="1:31" ht="13.5" thickBot="1">
      <c r="A1" s="4"/>
      <c r="B1" s="2"/>
      <c r="C1" s="2"/>
      <c r="D1" s="5"/>
      <c r="E1" s="37"/>
      <c r="F1" s="37"/>
      <c r="G1" s="3"/>
      <c r="H1" s="8"/>
      <c r="I1" s="90"/>
      <c r="J1" s="91"/>
      <c r="K1" s="91"/>
      <c r="L1" s="91"/>
      <c r="M1" s="91"/>
      <c r="N1" s="91"/>
      <c r="O1" s="92"/>
      <c r="P1" s="92" t="s">
        <v>15</v>
      </c>
      <c r="Q1" s="92" t="s">
        <v>24</v>
      </c>
      <c r="R1" s="92" t="s">
        <v>28</v>
      </c>
      <c r="S1" s="92" t="s">
        <v>80</v>
      </c>
      <c r="T1" s="92" t="s">
        <v>81</v>
      </c>
      <c r="U1" s="92" t="s">
        <v>6</v>
      </c>
      <c r="V1" s="92" t="s">
        <v>64</v>
      </c>
      <c r="W1" s="92" t="s">
        <v>87</v>
      </c>
      <c r="X1" s="92" t="s">
        <v>88</v>
      </c>
      <c r="Y1" s="92" t="s">
        <v>5</v>
      </c>
      <c r="Z1" s="92" t="s">
        <v>65</v>
      </c>
      <c r="AA1" s="92" t="s">
        <v>12</v>
      </c>
      <c r="AB1" s="92"/>
      <c r="AC1" s="92"/>
      <c r="AD1" s="93"/>
      <c r="AE1" s="89"/>
    </row>
    <row r="2" spans="1:31" ht="27" customHeight="1" thickTop="1">
      <c r="A2" s="4"/>
      <c r="B2" s="108" t="str">
        <f>"【"&amp;$I$2&amp;"用】 地中熱交換器タイプ確認シート(Ver.3.0)"</f>
        <v>【住宅用】 地中熱交換器タイプ確認シート(Ver.3.0)</v>
      </c>
      <c r="C2" s="109"/>
      <c r="D2" s="110"/>
      <c r="E2" s="110"/>
      <c r="F2" s="110" t="s">
        <v>1</v>
      </c>
      <c r="G2" s="111" t="s">
        <v>119</v>
      </c>
      <c r="H2" s="16"/>
      <c r="I2" s="94" t="s">
        <v>136</v>
      </c>
      <c r="J2" s="95"/>
      <c r="K2" s="95"/>
      <c r="L2" s="96"/>
      <c r="M2" s="96"/>
      <c r="N2" s="96"/>
      <c r="O2" s="95"/>
      <c r="P2" s="95"/>
      <c r="Q2" s="95"/>
      <c r="R2" s="95"/>
      <c r="S2" s="95"/>
      <c r="T2" s="95"/>
      <c r="U2" s="95"/>
      <c r="V2" s="95"/>
      <c r="W2" s="95"/>
      <c r="X2" s="95"/>
      <c r="Y2" s="95"/>
      <c r="Z2" s="95"/>
      <c r="AA2" s="95"/>
      <c r="AB2" s="95"/>
      <c r="AC2" s="95"/>
      <c r="AD2" s="97"/>
      <c r="AE2" s="89"/>
    </row>
    <row r="3" spans="1:31" ht="27" customHeight="1" thickBot="1">
      <c r="A3" s="4"/>
      <c r="B3" s="112" t="str">
        <f ca="1">RIGHT(CELL("filename",B3),LEN(CELL("filename",B3))-FIND("]",CELL("filename",B3)))</f>
        <v>【記入例】</v>
      </c>
      <c r="C3" s="112"/>
      <c r="D3" s="110"/>
      <c r="E3" s="110"/>
      <c r="F3" s="110" t="s">
        <v>0</v>
      </c>
      <c r="G3" s="113" t="s">
        <v>10</v>
      </c>
      <c r="H3" s="16"/>
      <c r="I3" s="94"/>
      <c r="J3" s="95"/>
      <c r="K3" s="95"/>
      <c r="L3" s="96"/>
      <c r="M3" s="96"/>
      <c r="N3" s="96"/>
      <c r="O3" s="95"/>
      <c r="P3" s="95" t="s">
        <v>16</v>
      </c>
      <c r="Q3" s="95" t="s">
        <v>25</v>
      </c>
      <c r="R3" s="95" t="s">
        <v>4</v>
      </c>
      <c r="S3" s="98" t="s">
        <v>83</v>
      </c>
      <c r="T3" s="95" t="s">
        <v>82</v>
      </c>
      <c r="U3" s="95">
        <v>1.3957</v>
      </c>
      <c r="V3" s="95">
        <v>0</v>
      </c>
      <c r="W3" s="98" t="s">
        <v>89</v>
      </c>
      <c r="X3" s="95"/>
      <c r="Y3" s="95">
        <v>-0.481</v>
      </c>
      <c r="Z3" s="95">
        <v>0</v>
      </c>
      <c r="AA3" s="95">
        <v>1.2</v>
      </c>
      <c r="AB3" s="95"/>
      <c r="AC3" s="95"/>
      <c r="AD3" s="97"/>
      <c r="AE3" s="89"/>
    </row>
    <row r="4" spans="2:31" ht="13.5" thickTop="1">
      <c r="B4" s="114"/>
      <c r="C4" s="114"/>
      <c r="D4" s="114"/>
      <c r="E4" s="114"/>
      <c r="F4" s="114"/>
      <c r="G4" s="114"/>
      <c r="I4" s="94"/>
      <c r="J4" s="95"/>
      <c r="K4" s="95"/>
      <c r="L4" s="95"/>
      <c r="M4" s="95"/>
      <c r="N4" s="95"/>
      <c r="O4" s="95"/>
      <c r="P4" s="95" t="s">
        <v>17</v>
      </c>
      <c r="Q4" s="95" t="s">
        <v>26</v>
      </c>
      <c r="R4" s="95" t="s">
        <v>29</v>
      </c>
      <c r="S4" s="95" t="s">
        <v>84</v>
      </c>
      <c r="T4" s="95" t="s">
        <v>82</v>
      </c>
      <c r="U4" s="95">
        <v>1.81441</v>
      </c>
      <c r="V4" s="95">
        <v>0</v>
      </c>
      <c r="W4" s="98" t="s">
        <v>89</v>
      </c>
      <c r="X4" s="95"/>
      <c r="Y4" s="95">
        <v>-0.481</v>
      </c>
      <c r="Z4" s="95">
        <v>0</v>
      </c>
      <c r="AA4" s="95">
        <v>1.2</v>
      </c>
      <c r="AB4" s="95"/>
      <c r="AC4" s="95"/>
      <c r="AD4" s="97"/>
      <c r="AE4" s="89"/>
    </row>
    <row r="5" spans="1:31" ht="18" customHeight="1" thickBot="1">
      <c r="A5" s="12"/>
      <c r="B5" s="115" t="s">
        <v>46</v>
      </c>
      <c r="C5" s="116"/>
      <c r="D5" s="115" t="str">
        <f>IF($I$2="非住宅建築物","熱源・空調系統名：","")&amp;IF($I$2="住宅","空調する室等（参考入力）：","")</f>
        <v>空調する室等（参考入力）：</v>
      </c>
      <c r="E5" s="117"/>
      <c r="F5" s="117"/>
      <c r="G5" s="118"/>
      <c r="I5" s="94"/>
      <c r="J5" s="95"/>
      <c r="K5" s="95"/>
      <c r="L5" s="95"/>
      <c r="M5" s="95"/>
      <c r="N5" s="95"/>
      <c r="O5" s="95"/>
      <c r="P5" s="95" t="s">
        <v>18</v>
      </c>
      <c r="Q5" s="95" t="s">
        <v>27</v>
      </c>
      <c r="R5" s="95" t="s">
        <v>30</v>
      </c>
      <c r="S5" s="95" t="s">
        <v>85</v>
      </c>
      <c r="T5" s="95" t="s">
        <v>82</v>
      </c>
      <c r="U5" s="95">
        <v>1.6938870000000001</v>
      </c>
      <c r="V5" s="95">
        <v>0</v>
      </c>
      <c r="W5" s="98" t="s">
        <v>90</v>
      </c>
      <c r="X5" s="95"/>
      <c r="Y5" s="95">
        <v>-0.439</v>
      </c>
      <c r="Z5" s="95">
        <v>0</v>
      </c>
      <c r="AA5" s="95">
        <v>0.7</v>
      </c>
      <c r="AB5" s="95"/>
      <c r="AC5" s="95"/>
      <c r="AD5" s="97"/>
      <c r="AE5" s="89"/>
    </row>
    <row r="6" spans="1:31" ht="27" customHeight="1" thickBot="1" thickTop="1">
      <c r="A6" s="12"/>
      <c r="B6" s="119" t="s">
        <v>138</v>
      </c>
      <c r="C6" s="120"/>
      <c r="D6" s="119" t="s">
        <v>139</v>
      </c>
      <c r="E6" s="121"/>
      <c r="F6" s="121"/>
      <c r="G6" s="120"/>
      <c r="H6" s="16"/>
      <c r="I6" s="94"/>
      <c r="J6" s="95"/>
      <c r="K6" s="95"/>
      <c r="L6" s="95"/>
      <c r="M6" s="95"/>
      <c r="N6" s="95"/>
      <c r="O6" s="95"/>
      <c r="P6" s="95" t="s">
        <v>19</v>
      </c>
      <c r="Q6" s="95" t="s">
        <v>114</v>
      </c>
      <c r="R6" s="95"/>
      <c r="S6" s="98" t="s">
        <v>100</v>
      </c>
      <c r="T6" s="98" t="s">
        <v>105</v>
      </c>
      <c r="U6" s="95">
        <v>1.2344</v>
      </c>
      <c r="V6" s="95">
        <v>-0.5953</v>
      </c>
      <c r="W6" s="98" t="s">
        <v>107</v>
      </c>
      <c r="X6" s="98" t="s">
        <v>108</v>
      </c>
      <c r="Y6" s="98">
        <v>-0.2383</v>
      </c>
      <c r="Z6" s="98">
        <v>0.0475</v>
      </c>
      <c r="AA6" s="95">
        <v>1.2</v>
      </c>
      <c r="AB6" s="95"/>
      <c r="AC6" s="95"/>
      <c r="AD6" s="97"/>
      <c r="AE6" s="89"/>
    </row>
    <row r="7" spans="2:31" ht="14.25" customHeight="1" thickTop="1">
      <c r="B7" s="122"/>
      <c r="C7" s="122"/>
      <c r="D7" s="122"/>
      <c r="E7" s="122"/>
      <c r="F7" s="122"/>
      <c r="G7" s="122"/>
      <c r="H7" s="16"/>
      <c r="I7" s="94"/>
      <c r="J7" s="95"/>
      <c r="K7" s="95"/>
      <c r="L7" s="95"/>
      <c r="M7" s="95"/>
      <c r="N7" s="95"/>
      <c r="O7" s="95"/>
      <c r="P7" s="95" t="s">
        <v>20</v>
      </c>
      <c r="Q7" s="95" t="s">
        <v>115</v>
      </c>
      <c r="R7" s="95"/>
      <c r="S7" s="98" t="s">
        <v>106</v>
      </c>
      <c r="T7" s="98" t="s">
        <v>102</v>
      </c>
      <c r="U7" s="95">
        <v>1.0246</v>
      </c>
      <c r="V7" s="98">
        <v>-0.2606</v>
      </c>
      <c r="W7" s="98" t="s">
        <v>109</v>
      </c>
      <c r="X7" s="98" t="s">
        <v>110</v>
      </c>
      <c r="Y7" s="98">
        <v>-0.2943</v>
      </c>
      <c r="Z7" s="98">
        <v>0.0613</v>
      </c>
      <c r="AA7" s="95">
        <v>1.2</v>
      </c>
      <c r="AB7" s="95"/>
      <c r="AC7" s="95"/>
      <c r="AD7" s="97"/>
      <c r="AE7" s="89"/>
    </row>
    <row r="8" spans="2:31" ht="18" customHeight="1">
      <c r="B8" s="114" t="s">
        <v>3</v>
      </c>
      <c r="C8" s="114"/>
      <c r="D8" s="114"/>
      <c r="E8" s="114"/>
      <c r="F8" s="114"/>
      <c r="G8" s="114"/>
      <c r="H8" s="16"/>
      <c r="I8" s="94"/>
      <c r="J8" s="95"/>
      <c r="K8" s="95"/>
      <c r="L8" s="95"/>
      <c r="M8" s="95"/>
      <c r="N8" s="95"/>
      <c r="O8" s="95"/>
      <c r="P8" s="95" t="s">
        <v>21</v>
      </c>
      <c r="Q8" s="95" t="s">
        <v>66</v>
      </c>
      <c r="R8" s="95"/>
      <c r="S8" s="95" t="s">
        <v>86</v>
      </c>
      <c r="T8" s="98" t="s">
        <v>103</v>
      </c>
      <c r="U8" s="95">
        <v>1.6275</v>
      </c>
      <c r="V8" s="95">
        <f>-0.881</f>
        <v>-0.881</v>
      </c>
      <c r="W8" s="98" t="s">
        <v>91</v>
      </c>
      <c r="X8" s="98" t="s">
        <v>111</v>
      </c>
      <c r="Y8" s="98">
        <v>-0.6618</v>
      </c>
      <c r="Z8" s="95">
        <f>0.055</f>
        <v>0.055</v>
      </c>
      <c r="AA8" s="95">
        <v>1.2</v>
      </c>
      <c r="AB8" s="95"/>
      <c r="AC8" s="95"/>
      <c r="AD8" s="97"/>
      <c r="AE8" s="89"/>
    </row>
    <row r="9" spans="1:31" ht="18" customHeight="1" thickBot="1">
      <c r="A9" s="12"/>
      <c r="B9" s="123" t="s">
        <v>7</v>
      </c>
      <c r="C9" s="209" t="s">
        <v>63</v>
      </c>
      <c r="D9" s="210"/>
      <c r="E9" s="210"/>
      <c r="F9" s="211"/>
      <c r="G9" s="124" t="s">
        <v>31</v>
      </c>
      <c r="I9" s="99">
        <f>IF(D12="","",MATCH(D$12,$Q$1:$Q$9,0))</f>
        <v>3</v>
      </c>
      <c r="J9" s="100">
        <f>IF(E12="","",MATCH(E$12,$Q$1:$Q$9,0))</f>
        <v>5</v>
      </c>
      <c r="K9" s="100">
        <f>IF(F12="","",MATCH(F$12,$Q$1:$Q$9,0))</f>
      </c>
      <c r="L9" s="95"/>
      <c r="M9" s="95"/>
      <c r="N9" s="95"/>
      <c r="O9" s="95"/>
      <c r="P9" s="95" t="s">
        <v>22</v>
      </c>
      <c r="Q9" s="95" t="s">
        <v>116</v>
      </c>
      <c r="R9" s="95"/>
      <c r="S9" s="95" t="s">
        <v>101</v>
      </c>
      <c r="T9" s="98" t="s">
        <v>104</v>
      </c>
      <c r="U9" s="95">
        <v>1.9231</v>
      </c>
      <c r="V9" s="95">
        <v>-1.0518</v>
      </c>
      <c r="W9" s="98" t="s">
        <v>112</v>
      </c>
      <c r="X9" s="98" t="s">
        <v>113</v>
      </c>
      <c r="Y9" s="98">
        <v>-0.6564</v>
      </c>
      <c r="Z9" s="98">
        <v>0.2325</v>
      </c>
      <c r="AA9" s="95">
        <v>1.2</v>
      </c>
      <c r="AB9" s="95"/>
      <c r="AC9" s="95"/>
      <c r="AD9" s="97"/>
      <c r="AE9" s="89"/>
    </row>
    <row r="10" spans="1:31" ht="27" customHeight="1" thickBot="1" thickTop="1">
      <c r="A10" s="12"/>
      <c r="B10" s="125" t="s">
        <v>14</v>
      </c>
      <c r="C10" s="126" t="s">
        <v>37</v>
      </c>
      <c r="D10" s="212" t="s">
        <v>19</v>
      </c>
      <c r="E10" s="213"/>
      <c r="F10" s="214"/>
      <c r="G10" s="127" t="s">
        <v>130</v>
      </c>
      <c r="I10" s="99" t="str">
        <f>IF(OR($D$10="1地域",$D$10="2地域",$D$10="3地域",AND($I$2="住宅",$D$10="4地域")),"H","maxHC")</f>
        <v>H</v>
      </c>
      <c r="J10" s="95"/>
      <c r="K10" s="95"/>
      <c r="L10" s="95"/>
      <c r="M10" s="95"/>
      <c r="N10" s="95"/>
      <c r="O10" s="95"/>
      <c r="P10" s="95" t="s">
        <v>23</v>
      </c>
      <c r="Q10" s="95"/>
      <c r="R10" s="95"/>
      <c r="S10" s="95"/>
      <c r="T10" s="95"/>
      <c r="U10" s="95"/>
      <c r="V10" s="95"/>
      <c r="W10" s="95"/>
      <c r="X10" s="95"/>
      <c r="Y10" s="95"/>
      <c r="Z10" s="95"/>
      <c r="AA10" s="95"/>
      <c r="AB10" s="95"/>
      <c r="AC10" s="95"/>
      <c r="AD10" s="97"/>
      <c r="AE10" s="89"/>
    </row>
    <row r="11" spans="1:31" ht="59.25" customHeight="1" thickBot="1" thickTop="1">
      <c r="A11" s="12"/>
      <c r="B11" s="215" t="s">
        <v>44</v>
      </c>
      <c r="C11" s="216"/>
      <c r="D11" s="128" t="s">
        <v>40</v>
      </c>
      <c r="E11" s="128" t="s">
        <v>41</v>
      </c>
      <c r="F11" s="128" t="s">
        <v>42</v>
      </c>
      <c r="G11" s="129" t="s">
        <v>131</v>
      </c>
      <c r="I11" s="99"/>
      <c r="J11" s="95"/>
      <c r="K11" s="95"/>
      <c r="L11" s="95"/>
      <c r="M11" s="95"/>
      <c r="N11" s="95"/>
      <c r="O11" s="95"/>
      <c r="P11" s="95"/>
      <c r="Q11" s="95"/>
      <c r="R11" s="95"/>
      <c r="S11" s="95"/>
      <c r="T11" s="95"/>
      <c r="U11" s="95"/>
      <c r="V11" s="95"/>
      <c r="W11" s="95"/>
      <c r="X11" s="95"/>
      <c r="Y11" s="95"/>
      <c r="Z11" s="95"/>
      <c r="AA11" s="95"/>
      <c r="AB11" s="95"/>
      <c r="AC11" s="95"/>
      <c r="AD11" s="97"/>
      <c r="AE11" s="89"/>
    </row>
    <row r="12" spans="1:31" ht="71.25" customHeight="1" thickTop="1">
      <c r="A12" s="12"/>
      <c r="B12" s="125" t="s">
        <v>94</v>
      </c>
      <c r="C12" s="126" t="s">
        <v>37</v>
      </c>
      <c r="D12" s="130" t="s">
        <v>25</v>
      </c>
      <c r="E12" s="131" t="s">
        <v>43</v>
      </c>
      <c r="F12" s="132"/>
      <c r="G12" s="133" t="str">
        <f>"※「"&amp;$Q$3&amp;"」「"&amp;$Q$4&amp;"」「"&amp;$Q$5&amp;"」「"&amp;$Q$6&amp;"」「"&amp;$Q$7&amp;"」「"&amp;$Q$8&amp;"」「"&amp;$Q$9&amp;"」から地中熱交換器の種類を選択する"</f>
        <v>※「ダブルUチューブ」「シングルUチューブ」「水平埋設型」「大口径固体充填(d&lt;0.6m)」「大口径固体充填(d≧0.6m)」「間接型水充填」「直接循環型水充填」から地中熱交換器の種類を選択する</v>
      </c>
      <c r="I12" s="94">
        <f ca="1">IF($D$13=$R$5,INDIRECT(ADDRESS(MATCH('【記入例】'!$D$12,$Q$1:$Q$9,0),COLUMN($AA$1))),$D$14)</f>
        <v>1.7</v>
      </c>
      <c r="J12" s="95">
        <f ca="1">IF($E$13=$R$5,INDIRECT(ADDRESS(MATCH('【記入例】'!$E$12,$Q$1:$Q$9,0),COLUMN($AA$1))),$E$14)</f>
        <v>0.7</v>
      </c>
      <c r="K12" s="95">
        <f ca="1">IF($F$13=$R$5,INDIRECT(ADDRESS(MATCH('【記入例】'!$F$12,$Q$1:$Q$9,0),COLUMN($AA$1))),$F$14)</f>
        <v>0</v>
      </c>
      <c r="L12" s="95"/>
      <c r="M12" s="95"/>
      <c r="N12" s="95"/>
      <c r="O12" s="95"/>
      <c r="P12" s="95"/>
      <c r="Q12" s="95"/>
      <c r="R12" s="95"/>
      <c r="S12" s="95"/>
      <c r="T12" s="95"/>
      <c r="U12" s="95"/>
      <c r="V12" s="95"/>
      <c r="W12" s="95"/>
      <c r="X12" s="95"/>
      <c r="Y12" s="95"/>
      <c r="Z12" s="95"/>
      <c r="AA12" s="95"/>
      <c r="AB12" s="95"/>
      <c r="AC12" s="95"/>
      <c r="AD12" s="97"/>
      <c r="AE12" s="89"/>
    </row>
    <row r="13" spans="1:31" ht="58.5" customHeight="1">
      <c r="A13" s="12"/>
      <c r="B13" s="134" t="s">
        <v>39</v>
      </c>
      <c r="C13" s="135" t="s">
        <v>38</v>
      </c>
      <c r="D13" s="136" t="s">
        <v>4</v>
      </c>
      <c r="E13" s="137" t="s">
        <v>30</v>
      </c>
      <c r="F13" s="138"/>
      <c r="G13" s="217" t="str">
        <f>"※地盤の有効熱伝導率を決定した方法を選択し、四捨五入して小数点以下1桁とした有効熱伝導率を入力する。"&amp;IF($D$13=$R$5,CHAR(10)&amp;"※【"&amp;$D$11&amp;"】「"&amp;$D$12&amp;"」において、デフォルト値のλを使う場合は、λ="&amp;I12&amp;"とする","")&amp;IF($E$13=$R$5,CHAR(10)&amp;"※【"&amp;$E$11&amp;"】「"&amp;$E$12&amp;"」において、デフォルト値のλを使う場合は、λ="&amp;J12&amp;"とする","")&amp;IF($F$13=$R$5,CHAR(10)&amp;"※【"&amp;$F$11&amp;"】「"&amp;$F$12&amp;"」において、デフォルト値のλを使う場合は、λ="&amp;K12&amp;"とする","")</f>
        <v>※地盤の有効熱伝導率を決定した方法を選択し、四捨五入して小数点以下1桁とした有効熱伝導率を入力する。
※【構成2】「水平埋設型」において、デフォルト値のλを使う場合は、λ=0.7とする</v>
      </c>
      <c r="H13" s="16"/>
      <c r="I13" s="94">
        <f ca="1">INDIRECT(ADDRESS(I$9,COLUMN($U$1)))+INDIRECT(ADDRESS(I$9,COLUMN($V$1)))*D16</f>
        <v>1.3957</v>
      </c>
      <c r="J13" s="95">
        <f ca="1">INDIRECT(ADDRESS(J$9,COLUMN($U$1)))+INDIRECT(ADDRESS(J$9,COLUMN($V$1)))*E16</f>
        <v>1.6938870000000001</v>
      </c>
      <c r="K13" s="95" t="e">
        <f ca="1">INDIRECT(ADDRESS(K$9,COLUMN($U$1)))+INDIRECT(ADDRESS(K$9,COLUMN($V$1)))*F16</f>
        <v>#VALUE!</v>
      </c>
      <c r="L13" s="95"/>
      <c r="M13" s="95"/>
      <c r="N13" s="95"/>
      <c r="O13" s="95"/>
      <c r="P13" s="95"/>
      <c r="Q13" s="95"/>
      <c r="R13" s="95"/>
      <c r="S13" s="95"/>
      <c r="T13" s="95"/>
      <c r="U13" s="95"/>
      <c r="V13" s="95"/>
      <c r="W13" s="95"/>
      <c r="X13" s="95"/>
      <c r="Y13" s="95"/>
      <c r="Z13" s="95"/>
      <c r="AA13" s="95"/>
      <c r="AB13" s="95"/>
      <c r="AC13" s="95"/>
      <c r="AD13" s="97"/>
      <c r="AE13" s="89"/>
    </row>
    <row r="14" spans="1:31" ht="127.5" customHeight="1">
      <c r="A14" s="12"/>
      <c r="B14" s="139"/>
      <c r="C14" s="140" t="s">
        <v>72</v>
      </c>
      <c r="D14" s="141">
        <v>1.7</v>
      </c>
      <c r="E14" s="142">
        <v>0.7</v>
      </c>
      <c r="F14" s="143"/>
      <c r="G14" s="218"/>
      <c r="H14" s="16"/>
      <c r="I14" s="94">
        <f ca="1">INDIRECT(ADDRESS(I$9,COLUMN($Y$1)))+INDIRECT(ADDRESS(I$9,COLUMN($Z$1)))*D16</f>
        <v>-0.481</v>
      </c>
      <c r="J14" s="95">
        <f ca="1">INDIRECT(ADDRESS(J$9,COLUMN($Y$1)))+INDIRECT(ADDRESS(J$9,COLUMN($Z$1)))*E16</f>
        <v>-0.439</v>
      </c>
      <c r="K14" s="95" t="e">
        <f ca="1">INDIRECT(ADDRESS(K$9,COLUMN($Y$1)))+INDIRECT(ADDRESS(K$9,COLUMN($Z$1)))*F16</f>
        <v>#VALUE!</v>
      </c>
      <c r="L14" s="95"/>
      <c r="M14" s="95"/>
      <c r="N14" s="95"/>
      <c r="O14" s="95"/>
      <c r="P14" s="95"/>
      <c r="Q14" s="95"/>
      <c r="R14" s="95"/>
      <c r="S14" s="95"/>
      <c r="T14" s="95"/>
      <c r="U14" s="95"/>
      <c r="V14" s="95"/>
      <c r="W14" s="95"/>
      <c r="X14" s="95"/>
      <c r="Y14" s="95"/>
      <c r="Z14" s="95"/>
      <c r="AA14" s="95"/>
      <c r="AB14" s="95"/>
      <c r="AC14" s="95"/>
      <c r="AD14" s="97"/>
      <c r="AE14" s="89"/>
    </row>
    <row r="15" spans="1:31" ht="99.75" customHeight="1">
      <c r="A15" s="12"/>
      <c r="B15" s="144" t="s">
        <v>118</v>
      </c>
      <c r="C15" s="145" t="s">
        <v>67</v>
      </c>
      <c r="D15" s="146">
        <v>180</v>
      </c>
      <c r="E15" s="147">
        <v>20</v>
      </c>
      <c r="F15" s="148"/>
      <c r="G15" s="129" t="str">
        <f>IF(COUNTIF($D$12:$F$12,"="&amp;$Q$3)+COUNTIF($D$12:$F$12,"="&amp;$Q$4)+COUNTIF($D$12:$F$12,"="&amp;$Q$6)+COUNTIF($D$12:$F$12,"="&amp;$Q$7)+COUNTIF($D$12:$F$12,"="&amp;$Q$8)+COUNTIF($D$12:$F$12,"="&amp;$Q$9)&gt;0,"※"&amp;IF(COUNTIF($D$12:$F$12,"="&amp;$Q$3)&gt;0,"「"&amp;$Q$3&amp;"」","")&amp;IF(COUNTIF($D$12:$F$12,"="&amp;$Q$4)&gt;0,"「"&amp;$Q$4&amp;"」","")&amp;IF(COUNTIF($D$12:$F$12,"="&amp;$Q$6)&gt;0,"「"&amp;$Q$6&amp;"」","")&amp;IF(COUNTIF($D$12:$F$12,"="&amp;$Q$7)&gt;0,"「"&amp;$Q$7&amp;"」","")&amp;IF(COUNTIF($D$12:$F$12,"="&amp;$Q$8)&gt;0,"「"&amp;$Q$8&amp;"」","")&amp;IF(COUNTIF($D$12:$F$12,"="&amp;$Q$9)&gt;0,"「"&amp;$Q$9&amp;"」","")&amp;"では地中熱交換器の長さの合計とする。"&amp;CHAR(10),"")&amp;IF(COUNTIF($D$12:$F$12,"="&amp;$Q$5)&gt;0,"※「"&amp;$Q$5&amp;"」では地中熱交換器を埋設するトレンチの水平方向長さの合計とする。"&amp;CHAR(10),"")&amp;"※地中熱交換器長は四捨五入して整数とした値で入力するものとする。"</f>
        <v>※「ダブルUチューブ」では地中熱交換器の長さの合計とする。
※「水平埋設型」では地中熱交換器を埋設するトレンチの水平方向長さの合計とする。
※地中熱交換器長は四捨五入して整数とした値で入力するものとする。</v>
      </c>
      <c r="H15" s="24"/>
      <c r="I15" s="94"/>
      <c r="J15" s="95"/>
      <c r="K15" s="95"/>
      <c r="L15" s="95"/>
      <c r="M15" s="95"/>
      <c r="N15" s="95"/>
      <c r="O15" s="95"/>
      <c r="P15" s="95"/>
      <c r="Q15" s="95"/>
      <c r="R15" s="95"/>
      <c r="S15" s="95"/>
      <c r="T15" s="95"/>
      <c r="U15" s="95"/>
      <c r="V15" s="95"/>
      <c r="W15" s="95"/>
      <c r="X15" s="95"/>
      <c r="Y15" s="95"/>
      <c r="Z15" s="95"/>
      <c r="AA15" s="95"/>
      <c r="AB15" s="95"/>
      <c r="AC15" s="95"/>
      <c r="AD15" s="97"/>
      <c r="AE15" s="89"/>
    </row>
    <row r="16" spans="1:31" ht="108.75" customHeight="1">
      <c r="A16" s="12"/>
      <c r="B16" s="149" t="s">
        <v>135</v>
      </c>
      <c r="C16" s="150" t="s">
        <v>134</v>
      </c>
      <c r="D16" s="151"/>
      <c r="E16" s="152"/>
      <c r="F16" s="153"/>
      <c r="G16" s="154" t="str">
        <f>"※「"&amp;$Q$6&amp;"」「"&amp;$Q$7&amp;"」「"&amp;$Q$8&amp;"」「"&amp;$Q$9&amp;"」については、種類に対応した直径に係る代表寸法を、四捨五入して小数点以下3桁の数値で入力する。"&amp;CHAR(10)&amp;"※「"&amp;$Q$3&amp;"」「"&amp;$Q$4&amp;"」「"&amp;$Q$5&amp;"」については、直径に係る代表寸法を入力しても計算に反映されない。"</f>
        <v>※「大口径固体充填(d&lt;0.6m)」「大口径固体充填(d≧0.6m)」「間接型水充填」「直接循環型水充填」については、種類に対応した直径に係る代表寸法を、四捨五入して小数点以下3桁の数値で入力する。
※「ダブルUチューブ」「シングルUチューブ」「水平埋設型」については、直径に係る代表寸法を入力しても計算に反映されない。</v>
      </c>
      <c r="H16" s="24"/>
      <c r="I16" s="94"/>
      <c r="J16" s="95"/>
      <c r="K16" s="95"/>
      <c r="L16" s="95"/>
      <c r="M16" s="95"/>
      <c r="N16" s="95"/>
      <c r="O16" s="95"/>
      <c r="P16" s="95"/>
      <c r="Q16" s="95"/>
      <c r="R16" s="95"/>
      <c r="S16" s="95"/>
      <c r="T16" s="95"/>
      <c r="U16" s="95"/>
      <c r="V16" s="95"/>
      <c r="W16" s="95"/>
      <c r="X16" s="95"/>
      <c r="Y16" s="95"/>
      <c r="Z16" s="95"/>
      <c r="AA16" s="95"/>
      <c r="AB16" s="95"/>
      <c r="AC16" s="95"/>
      <c r="AD16" s="97"/>
      <c r="AE16" s="89"/>
    </row>
    <row r="17" spans="1:31" ht="42" customHeight="1">
      <c r="A17" s="12"/>
      <c r="B17" s="155" t="s">
        <v>95</v>
      </c>
      <c r="C17" s="156" t="s">
        <v>68</v>
      </c>
      <c r="D17" s="219">
        <v>10</v>
      </c>
      <c r="E17" s="220"/>
      <c r="F17" s="221"/>
      <c r="G17" s="222" t="s">
        <v>140</v>
      </c>
      <c r="H17" s="16"/>
      <c r="I17" s="94"/>
      <c r="J17" s="95"/>
      <c r="K17" s="95"/>
      <c r="L17" s="95"/>
      <c r="M17" s="95"/>
      <c r="N17" s="95"/>
      <c r="O17" s="95"/>
      <c r="P17" s="95"/>
      <c r="Q17" s="95"/>
      <c r="R17" s="95"/>
      <c r="S17" s="95"/>
      <c r="T17" s="95"/>
      <c r="U17" s="95"/>
      <c r="V17" s="95"/>
      <c r="W17" s="95"/>
      <c r="X17" s="95"/>
      <c r="Y17" s="95"/>
      <c r="Z17" s="95"/>
      <c r="AA17" s="95"/>
      <c r="AB17" s="95"/>
      <c r="AC17" s="95"/>
      <c r="AD17" s="97"/>
      <c r="AE17" s="89"/>
    </row>
    <row r="18" spans="1:31" ht="42" customHeight="1">
      <c r="A18" s="12"/>
      <c r="B18" s="139"/>
      <c r="C18" s="156" t="s">
        <v>69</v>
      </c>
      <c r="D18" s="219">
        <v>12.5</v>
      </c>
      <c r="E18" s="220"/>
      <c r="F18" s="221"/>
      <c r="G18" s="223"/>
      <c r="H18" s="16"/>
      <c r="I18" s="94"/>
      <c r="J18" s="95"/>
      <c r="K18" s="95"/>
      <c r="L18" s="95"/>
      <c r="M18" s="95"/>
      <c r="N18" s="95"/>
      <c r="O18" s="95"/>
      <c r="P18" s="95"/>
      <c r="Q18" s="95"/>
      <c r="R18" s="95"/>
      <c r="S18" s="95"/>
      <c r="T18" s="95"/>
      <c r="U18" s="95"/>
      <c r="V18" s="95"/>
      <c r="W18" s="95"/>
      <c r="X18" s="95"/>
      <c r="Y18" s="95"/>
      <c r="Z18" s="95"/>
      <c r="AA18" s="95"/>
      <c r="AB18" s="95"/>
      <c r="AC18" s="95"/>
      <c r="AD18" s="97"/>
      <c r="AE18" s="89"/>
    </row>
    <row r="19" spans="1:31" ht="42" customHeight="1">
      <c r="A19" s="12"/>
      <c r="B19" s="157" t="s">
        <v>96</v>
      </c>
      <c r="C19" s="156" t="s">
        <v>70</v>
      </c>
      <c r="D19" s="219">
        <v>2.5</v>
      </c>
      <c r="E19" s="220"/>
      <c r="F19" s="221"/>
      <c r="G19" s="223"/>
      <c r="H19" s="16"/>
      <c r="I19" s="94"/>
      <c r="J19" s="95"/>
      <c r="K19" s="95"/>
      <c r="L19" s="95"/>
      <c r="M19" s="95"/>
      <c r="N19" s="95"/>
      <c r="O19" s="95"/>
      <c r="P19" s="95"/>
      <c r="Q19" s="95"/>
      <c r="R19" s="95"/>
      <c r="S19" s="95"/>
      <c r="T19" s="95"/>
      <c r="U19" s="95"/>
      <c r="V19" s="95"/>
      <c r="W19" s="95"/>
      <c r="X19" s="95"/>
      <c r="Y19" s="95"/>
      <c r="Z19" s="95"/>
      <c r="AA19" s="95"/>
      <c r="AB19" s="95"/>
      <c r="AC19" s="95"/>
      <c r="AD19" s="97"/>
      <c r="AE19" s="89"/>
    </row>
    <row r="20" spans="1:31" ht="42" customHeight="1" thickBot="1">
      <c r="A20" s="12"/>
      <c r="B20" s="139"/>
      <c r="C20" s="156" t="s">
        <v>71</v>
      </c>
      <c r="D20" s="225">
        <v>3.2</v>
      </c>
      <c r="E20" s="226"/>
      <c r="F20" s="227"/>
      <c r="G20" s="224"/>
      <c r="H20" s="16"/>
      <c r="I20" s="94" t="str">
        <f ca="1">IF(D$14&gt;0,INDIRECT(ADDRESS(I$9,COLUMN($S$1)))&amp;IF(INDIRECT(ADDRESS(I$9,COLUMN($V$1)))=0,"",ROUND(D16,3))&amp;INDIRECT(ADDRESS(I$9,COLUMN($T$1)))&amp;ROUND(D$14,1)&amp;"^("&amp;INDIRECT(ADDRESS(I$9,COLUMN($W$1)))&amp;IF(INDIRECT(ADDRESS(I$9,COLUMN($V$1)))=0,"",ROUND(D16,3)&amp;INDIRECT(ADDRESS(I$9,COLUMN($X$1))))&amp;")","")</f>
        <v>1.3957×1.7^(-0.481)</v>
      </c>
      <c r="J20" s="95"/>
      <c r="K20" s="95"/>
      <c r="L20" s="95"/>
      <c r="M20" s="95"/>
      <c r="N20" s="95"/>
      <c r="O20" s="95"/>
      <c r="P20" s="95"/>
      <c r="Q20" s="95"/>
      <c r="R20" s="95"/>
      <c r="S20" s="95"/>
      <c r="T20" s="95"/>
      <c r="U20" s="95"/>
      <c r="V20" s="95"/>
      <c r="W20" s="95"/>
      <c r="X20" s="95"/>
      <c r="Y20" s="95"/>
      <c r="Z20" s="95"/>
      <c r="AA20" s="95"/>
      <c r="AB20" s="95"/>
      <c r="AC20" s="95"/>
      <c r="AD20" s="97"/>
      <c r="AE20" s="89"/>
    </row>
    <row r="21" spans="2:31" ht="6" customHeight="1" thickTop="1">
      <c r="B21" s="158"/>
      <c r="C21" s="158"/>
      <c r="D21" s="122"/>
      <c r="E21" s="122"/>
      <c r="F21" s="122"/>
      <c r="G21" s="122"/>
      <c r="H21" s="16"/>
      <c r="I21" s="94"/>
      <c r="J21" s="95"/>
      <c r="K21" s="95"/>
      <c r="L21" s="95"/>
      <c r="M21" s="95"/>
      <c r="N21" s="95"/>
      <c r="O21" s="95"/>
      <c r="P21" s="95"/>
      <c r="Q21" s="95"/>
      <c r="R21" s="95"/>
      <c r="S21" s="95"/>
      <c r="T21" s="95"/>
      <c r="U21" s="95"/>
      <c r="V21" s="95"/>
      <c r="W21" s="95"/>
      <c r="X21" s="95"/>
      <c r="Y21" s="95"/>
      <c r="Z21" s="95"/>
      <c r="AA21" s="95"/>
      <c r="AB21" s="95"/>
      <c r="AC21" s="95"/>
      <c r="AD21" s="97"/>
      <c r="AE21" s="89"/>
    </row>
    <row r="22" spans="2:31" ht="18" customHeight="1">
      <c r="B22" s="122" t="s">
        <v>36</v>
      </c>
      <c r="C22" s="159"/>
      <c r="D22" s="122"/>
      <c r="E22" s="122"/>
      <c r="F22" s="122"/>
      <c r="G22" s="122"/>
      <c r="I22" s="94"/>
      <c r="J22" s="95" t="str">
        <f ca="1">IF(E$14&gt;0,INDIRECT(ADDRESS(J$9,COLUMN($S$1)))&amp;IF(INDIRECT(ADDRESS(J$9,COLUMN($V$1)))=0,"",ROUND(E16,3))&amp;INDIRECT(ADDRESS(J$9,COLUMN($T$1)))&amp;ROUND(E$14,1)&amp;"^("&amp;INDIRECT(ADDRESS(J$9,COLUMN($W$1)))&amp;IF(INDIRECT(ADDRESS(J$9,COLUMN($V$1)))=0,"",ROUND(E16,3)&amp;INDIRECT(ADDRESS(J$9,COLUMN($X$1))))&amp;")","")</f>
        <v>1.0023×1.3×1.3×0.7^(-0.439)</v>
      </c>
      <c r="K22" s="95"/>
      <c r="L22" s="95"/>
      <c r="M22" s="95"/>
      <c r="N22" s="95"/>
      <c r="O22" s="95"/>
      <c r="P22" s="95"/>
      <c r="Q22" s="95"/>
      <c r="R22" s="95"/>
      <c r="S22" s="95"/>
      <c r="T22" s="95"/>
      <c r="U22" s="95"/>
      <c r="V22" s="95"/>
      <c r="W22" s="95"/>
      <c r="X22" s="95"/>
      <c r="Y22" s="95"/>
      <c r="Z22" s="95"/>
      <c r="AA22" s="95"/>
      <c r="AB22" s="95"/>
      <c r="AC22" s="95"/>
      <c r="AD22" s="97"/>
      <c r="AE22" s="89"/>
    </row>
    <row r="23" spans="2:31" ht="27" customHeight="1">
      <c r="B23" s="123"/>
      <c r="C23" s="204" t="s">
        <v>62</v>
      </c>
      <c r="D23" s="205"/>
      <c r="E23" s="205"/>
      <c r="F23" s="206"/>
      <c r="G23" s="160" t="s">
        <v>117</v>
      </c>
      <c r="I23" s="94"/>
      <c r="J23" s="95"/>
      <c r="K23" s="95">
        <f ca="1">IF(F$14&gt;0,INDIRECT(ADDRESS(K$9,COLUMN($S$1)))&amp;IF(INDIRECT(ADDRESS(K$9,COLUMN($V$1)))=0,"",ROUND(F16,3))&amp;INDIRECT(ADDRESS(K$9,COLUMN($T$1)))&amp;ROUND(F$14,1)&amp;"^("&amp;INDIRECT(ADDRESS(K$9,COLUMN($W$1)))&amp;IF(INDIRECT(ADDRESS(K$9,COLUMN($V$1)))=0,"",ROUND(F16,3)&amp;INDIRECT(ADDRESS(K$9,COLUMN($X$1))))&amp;")","")</f>
      </c>
      <c r="L23" s="95"/>
      <c r="M23" s="95"/>
      <c r="N23" s="95"/>
      <c r="O23" s="95"/>
      <c r="P23" s="95"/>
      <c r="Q23" s="95"/>
      <c r="R23" s="95"/>
      <c r="S23" s="95"/>
      <c r="T23" s="95"/>
      <c r="U23" s="95"/>
      <c r="V23" s="95"/>
      <c r="W23" s="95"/>
      <c r="X23" s="95"/>
      <c r="Y23" s="95"/>
      <c r="Z23" s="95"/>
      <c r="AA23" s="95"/>
      <c r="AB23" s="95"/>
      <c r="AC23" s="95"/>
      <c r="AD23" s="97"/>
      <c r="AE23" s="89"/>
    </row>
    <row r="24" spans="1:31" ht="103.5" customHeight="1">
      <c r="A24" s="12"/>
      <c r="B24" s="134" t="s">
        <v>92</v>
      </c>
      <c r="C24" s="161" t="s">
        <v>73</v>
      </c>
      <c r="D24" s="162">
        <f>IF(D$14&lt;=0,"",ROUND(I13*ROUND(D$14,1)^I14,2))</f>
        <v>1.08</v>
      </c>
      <c r="E24" s="162">
        <f>IF(E$14&lt;=0,"",ROUND(J13*ROUND(E$14,1)^J14,2))</f>
        <v>1.98</v>
      </c>
      <c r="F24" s="162">
        <f>IF(F$14&lt;=0,"",ROUND(K13*ROUND(F$14,1)^K14,2))</f>
      </c>
      <c r="G24" s="163" t="str">
        <f>IF(D$14&gt;0,"l1 = "&amp;I20&amp;CHAR(10),"")&amp;IF(E$14&gt;0,"l2 = "&amp;J22&amp;CHAR(10),"")&amp;IF(F$14&gt;0,"l3 = "&amp;K23&amp;CHAR(10),"")&amp;" ※liは小数点以下2桁とする"</f>
        <v>l1 = 1.3957×1.7^(-0.481)
l2 = 1.0023×1.3×1.3×0.7^(-0.439)
 ※liは小数点以下2桁とする</v>
      </c>
      <c r="H24" s="9"/>
      <c r="I24" s="94" t="b">
        <f>OR(D$24&lt;&gt;IF(D$14&lt;=0,"",ROUND(I13*ROUND(D$14,1)^I14,2)),E$24&lt;&gt;IF(E$14&lt;=0,"",ROUND(J13*ROUND(E$14,1)^J14,2)),F$24&lt;&gt;IF(F$14&lt;=0,"",ROUND(K13*ROUND(F$14,1)^K14,2)))</f>
        <v>0</v>
      </c>
      <c r="J24" s="95"/>
      <c r="K24" s="95"/>
      <c r="L24" s="95"/>
      <c r="M24" s="95"/>
      <c r="N24" s="95"/>
      <c r="O24" s="95"/>
      <c r="P24" s="95"/>
      <c r="Q24" s="95"/>
      <c r="R24" s="95"/>
      <c r="S24" s="95"/>
      <c r="T24" s="95"/>
      <c r="U24" s="95"/>
      <c r="V24" s="95"/>
      <c r="W24" s="95"/>
      <c r="X24" s="95"/>
      <c r="Y24" s="95"/>
      <c r="Z24" s="95"/>
      <c r="AA24" s="95"/>
      <c r="AB24" s="95"/>
      <c r="AC24" s="95"/>
      <c r="AD24" s="97"/>
      <c r="AE24" s="89"/>
    </row>
    <row r="25" spans="1:8" ht="65.25" customHeight="1">
      <c r="A25" s="12"/>
      <c r="B25" s="164"/>
      <c r="C25" s="161" t="s">
        <v>74</v>
      </c>
      <c r="D25" s="165">
        <f>IF(AND(D15&gt;0,D24&gt;0,D14&gt;0),ROUND(D$15/D$24,0),"")</f>
        <v>167</v>
      </c>
      <c r="E25" s="165">
        <f>IF(AND(E15&gt;0,E24&gt;0,E14&gt;0),ROUND(E$15/E$24,0),"")</f>
        <v>10</v>
      </c>
      <c r="F25" s="165">
        <f>IF(AND(F15&gt;0,F24&gt;0,F14&gt;0),ROUND(F$15/F$24,0),"")</f>
      </c>
      <c r="G25" s="163" t="str">
        <f>IF(AND(D15&gt;0,D24&gt;0,D14&gt;0)," L1' = L1/l1 = "&amp;D$15&amp;"/"&amp;ROUND(D$24,2)&amp;CHAR(10),"")&amp;IF(AND(E15&gt;0,E24&gt;0,E14&gt;0)," L2' = L2/l2 = "&amp;E$15&amp;"/"&amp;ROUND(E$24,2)&amp;CHAR(10),"")&amp;IF(AND(F15&gt;0,F24&gt;0,F14&gt;0)," L3' = L3/l3 = "&amp;F$15&amp;"/"&amp;ROUND(F$24,2)&amp;CHAR(10),"")&amp;" ※Li'は整数とする"</f>
        <v> L1' = L1/l1 = 180/1.08
 L2' = L2/l2 = 20/1.98
 ※Li'は整数とする</v>
      </c>
      <c r="H25" s="9"/>
    </row>
    <row r="26" spans="1:12" ht="28.5" customHeight="1">
      <c r="A26" s="12"/>
      <c r="B26" s="139"/>
      <c r="C26" s="161" t="s">
        <v>75</v>
      </c>
      <c r="D26" s="207">
        <f>IF(SUM(D25:F25)&gt;0,SUM(D25:F25),"")</f>
        <v>177</v>
      </c>
      <c r="E26" s="207"/>
      <c r="F26" s="207"/>
      <c r="G26" s="163" t="str">
        <f>IF(D26="",""," L' = Σ Li' ="&amp;IF(D25&lt;&gt;"",ROUND(D25,0),"")&amp;IF(AND(D25&lt;&gt;"",E25&lt;&gt;""),"+","")&amp;IF(E25&lt;&gt;"",ROUND(E25,0),"")&amp;IF(F25&lt;&gt;"","+","")&amp;IF(F25&lt;&gt;"",ROUND(F25,0),""))</f>
        <v> L' = Σ Li' =167+10</v>
      </c>
      <c r="H26" s="16"/>
      <c r="J26" s="105"/>
      <c r="K26" s="105"/>
      <c r="L26" s="105"/>
    </row>
    <row r="27" spans="1:7" ht="28.5" customHeight="1">
      <c r="A27" s="12"/>
      <c r="B27" s="166" t="s">
        <v>9</v>
      </c>
      <c r="C27" s="161" t="s">
        <v>76</v>
      </c>
      <c r="D27" s="208" t="str">
        <f>IF(OR(D17="",D19=""),"",IF($I$10="H","―",ROUND($D$17+$D$19,1)))</f>
        <v>―</v>
      </c>
      <c r="E27" s="208"/>
      <c r="F27" s="208"/>
      <c r="G27" s="167" t="str">
        <f>IF(D27="","",IF($I$10="H"," ※"&amp;$D$10&amp;"では非考慮 【"&amp;$I$2&amp;"】"," = "&amp;$D$17&amp;" + "&amp;$D$19))</f>
        <v> ※4地域では非考慮 【住宅】</v>
      </c>
    </row>
    <row r="28" spans="1:7" ht="28.5" customHeight="1">
      <c r="A28" s="12"/>
      <c r="B28" s="164"/>
      <c r="C28" s="161" t="s">
        <v>77</v>
      </c>
      <c r="D28" s="208">
        <f>IF(OR(D18="",D20=""),"",ROUND($D$18-$D$20,1))</f>
        <v>9.3</v>
      </c>
      <c r="E28" s="208"/>
      <c r="F28" s="208"/>
      <c r="G28" s="167" t="str">
        <f>IF(D28="",""," = "&amp;$D$18&amp;" - "&amp;$D$20)</f>
        <v> = 12.5 - 3.2</v>
      </c>
    </row>
    <row r="29" spans="1:7" ht="28.5" customHeight="1">
      <c r="A29" s="12"/>
      <c r="B29" s="168"/>
      <c r="C29" s="161" t="s">
        <v>78</v>
      </c>
      <c r="D29" s="208">
        <f>IF(OR(D27="",D28=""),"",IF($I$10="H",$D$28,MAX($D$27:$F$28)))</f>
        <v>9.3</v>
      </c>
      <c r="E29" s="208"/>
      <c r="F29" s="208"/>
      <c r="G29" s="167" t="str">
        <f>IF(D29="","",IF($I$10="H"," ← H = HH' = "&amp;$D$28&amp;"  ("&amp;$D$10&amp;")"," ← H = "&amp;MAX($D$27:$D$28)&amp;"≧"&amp;MIN($D$27:$D$28)))</f>
        <v> ← H = HH' = 9.3  (4地域)</v>
      </c>
    </row>
    <row r="30" spans="1:7" ht="28.5" customHeight="1">
      <c r="A30" s="12"/>
      <c r="B30" s="160" t="s">
        <v>32</v>
      </c>
      <c r="C30" s="161" t="s">
        <v>79</v>
      </c>
      <c r="D30" s="208">
        <f>IF(OR(D26="",D29=""),"",ROUND(1000*$D$29/$D$26,1))</f>
        <v>52.5</v>
      </c>
      <c r="E30" s="208"/>
      <c r="F30" s="208"/>
      <c r="G30" s="163" t="str">
        <f>IF(D30="",""," Q' = 1000×H/L' = 1000×"&amp;$D$29&amp;"/"&amp;ROUND($D$26,1)&amp;CHAR(10)&amp;" ※Q'は小数点以下1桁とする")</f>
        <v> Q' = 1000×H/L' = 1000×9.3/177
 ※Q'は小数点以下1桁とする</v>
      </c>
    </row>
    <row r="31" spans="1:7" ht="28.5" customHeight="1">
      <c r="A31" s="12"/>
      <c r="B31" s="123" t="s">
        <v>11</v>
      </c>
      <c r="C31" s="169"/>
      <c r="D31" s="202" t="str">
        <f>IF(D30="","",IF($D$30&lt;30,"タイプ1",IF($D$30&lt;50,"タイプ2",IF($D$30&lt;70,"タイプ3",IF($D$30&lt;90,"タイプ4",IF($D$30&gt;=90,"タイプ5",""))))))</f>
        <v>タイプ3</v>
      </c>
      <c r="E31" s="202"/>
      <c r="F31" s="203"/>
      <c r="G31" s="167" t="str">
        <f>IF(D31="","",IF($D$30&lt;30," ← Q'＜30[W/m]",IF($D$30&lt;50," ← 30≦Q'＜50[W/m]",IF($D$30&lt;70," ← 50≦Q'＜70[W/m]",IF($D$30&lt;90," ← 70≦Q'＜90[W/m]",IF($D$30&gt;=90," ← Q'≧90[W/m]",""))))))</f>
        <v> ← 50≦Q'＜70[W/m]</v>
      </c>
    </row>
    <row r="32" spans="2:7" ht="12.75">
      <c r="B32" s="122"/>
      <c r="C32" s="122"/>
      <c r="D32" s="122"/>
      <c r="E32" s="122"/>
      <c r="F32" s="122"/>
      <c r="G32" s="158"/>
    </row>
    <row r="33" spans="2:7" ht="12.75">
      <c r="B33" s="199" t="s">
        <v>33</v>
      </c>
      <c r="C33" s="200"/>
      <c r="D33" s="200"/>
      <c r="E33" s="200"/>
      <c r="F33" s="200"/>
      <c r="G33" s="201"/>
    </row>
    <row r="34" spans="2:7" ht="28.5" customHeight="1">
      <c r="B34" s="199" t="s">
        <v>34</v>
      </c>
      <c r="C34" s="200"/>
      <c r="D34" s="200"/>
      <c r="E34" s="200"/>
      <c r="F34" s="200"/>
      <c r="G34" s="201"/>
    </row>
    <row r="35" spans="2:7" ht="27" customHeight="1">
      <c r="B35" s="199" t="s">
        <v>13</v>
      </c>
      <c r="C35" s="200"/>
      <c r="D35" s="200"/>
      <c r="E35" s="200"/>
      <c r="F35" s="200"/>
      <c r="G35" s="201"/>
    </row>
    <row r="36" spans="2:7" ht="30" customHeight="1">
      <c r="B36" s="199" t="s">
        <v>45</v>
      </c>
      <c r="C36" s="200"/>
      <c r="D36" s="200"/>
      <c r="E36" s="200"/>
      <c r="F36" s="200"/>
      <c r="G36" s="201"/>
    </row>
    <row r="37" spans="2:7" ht="12.75">
      <c r="B37" s="199" t="s">
        <v>132</v>
      </c>
      <c r="C37" s="200"/>
      <c r="D37" s="200"/>
      <c r="E37" s="200"/>
      <c r="F37" s="200"/>
      <c r="G37" s="201"/>
    </row>
    <row r="38" spans="2:7" ht="30" customHeight="1">
      <c r="B38" s="199" t="s">
        <v>133</v>
      </c>
      <c r="C38" s="200"/>
      <c r="D38" s="200"/>
      <c r="E38" s="200"/>
      <c r="F38" s="200"/>
      <c r="G38" s="201"/>
    </row>
    <row r="39" ht="3.75" customHeight="1"/>
  </sheetData>
  <sheetProtection password="EEC1" sheet="1"/>
  <mergeCells count="22">
    <mergeCell ref="C9:F9"/>
    <mergeCell ref="D10:F10"/>
    <mergeCell ref="B11:C11"/>
    <mergeCell ref="G13:G14"/>
    <mergeCell ref="D17:F17"/>
    <mergeCell ref="G17:G20"/>
    <mergeCell ref="D18:F18"/>
    <mergeCell ref="D19:F19"/>
    <mergeCell ref="D20:F20"/>
    <mergeCell ref="C23:F23"/>
    <mergeCell ref="D26:F26"/>
    <mergeCell ref="D27:F27"/>
    <mergeCell ref="D28:F28"/>
    <mergeCell ref="D29:F29"/>
    <mergeCell ref="D30:F30"/>
    <mergeCell ref="B38:G38"/>
    <mergeCell ref="D31:F31"/>
    <mergeCell ref="B33:G33"/>
    <mergeCell ref="B34:G34"/>
    <mergeCell ref="B35:G35"/>
    <mergeCell ref="B36:G36"/>
    <mergeCell ref="B37:G37"/>
  </mergeCells>
  <conditionalFormatting sqref="G24">
    <cfRule type="expression" priority="15" dxfId="60" stopIfTrue="1">
      <formula>$I$24</formula>
    </cfRule>
  </conditionalFormatting>
  <conditionalFormatting sqref="G25">
    <cfRule type="expression" priority="16" dxfId="60" stopIfTrue="1">
      <formula>OR(【記入例】!#REF!&lt;&gt;IF(AND(【記入例】!#REF!&gt;0,【記入例】!#REF!&gt;0,【記入例】!#REF!&gt;0),ROUND(【記入例】!#REF!/【記入例】!#REF!,0),""),【記入例】!#REF!&lt;&gt;IF(AND(【記入例】!#REF!&gt;0,【記入例】!#REF!&gt;0,【記入例】!#REF!&gt;0),ROUND(【記入例】!#REF!/【記入例】!#REF!,0),""),【記入例】!#REF!&lt;&gt;IF(AND(【記入例】!#REF!&gt;0,【記入例】!#REF!&gt;0,【記入例】!#REF!&gt;0),ROUND(【記入例】!#REF!/【記入例】!#REF!,0),""))</formula>
    </cfRule>
  </conditionalFormatting>
  <conditionalFormatting sqref="G28">
    <cfRule type="expression" priority="19" dxfId="60" stopIfTrue="1">
      <formula>ROUND($D$28,1)&lt;&gt;ROUND($D$18-$D$20,1)</formula>
    </cfRule>
  </conditionalFormatting>
  <conditionalFormatting sqref="G30">
    <cfRule type="expression" priority="20" dxfId="60" stopIfTrue="1">
      <formula>$D$30&lt;&gt;ROUND(1000*$D$29/$D$26,1)</formula>
    </cfRule>
  </conditionalFormatting>
  <conditionalFormatting sqref="G31">
    <cfRule type="expression" priority="21" dxfId="60" stopIfTrue="1">
      <formula>ROUND($D$31,2)&lt;&gt;ROUND(IF($D$30&lt;30,"タイプ1",IF($D$30&lt;50,"タイプ2",IF($D$30&lt;70,"タイプ3",IF($D$30&lt;90,"タイプ4",IF($D$30&gt;=90,"タイプ5",""))))),2)</formula>
    </cfRule>
  </conditionalFormatting>
  <conditionalFormatting sqref="G27">
    <cfRule type="expression" priority="18" dxfId="60" stopIfTrue="1">
      <formula>ROUND($D$27,2)&lt;&gt;ROUND(IF($I$10="H","―",ROUND($D$17+$D$19,1)),2)</formula>
    </cfRule>
  </conditionalFormatting>
  <conditionalFormatting sqref="G29">
    <cfRule type="expression" priority="22" dxfId="60" stopIfTrue="1">
      <formula>ROUND($D$29,2)&lt;&gt;ROUND(IF($I$10="H",$D$28,MAX($D$27:$D$28)),2)</formula>
    </cfRule>
  </conditionalFormatting>
  <conditionalFormatting sqref="G26">
    <cfRule type="expression" priority="17" dxfId="61" stopIfTrue="1">
      <formula>ROUND($D$26,1)&lt;&gt;ROUND(SUM(【記入例】!#REF!),1)</formula>
    </cfRule>
  </conditionalFormatting>
  <conditionalFormatting sqref="F12:F14">
    <cfRule type="expression" priority="7" dxfId="60" stopIfTrue="1">
      <formula>$F$14&lt;&gt;$K$12</formula>
    </cfRule>
  </conditionalFormatting>
  <conditionalFormatting sqref="E12:E14">
    <cfRule type="expression" priority="6" dxfId="61" stopIfTrue="1">
      <formula>$E$14&lt;&gt;$J$12</formula>
    </cfRule>
  </conditionalFormatting>
  <conditionalFormatting sqref="D12:D14">
    <cfRule type="expression" priority="5" dxfId="61" stopIfTrue="1">
      <formula>$D$14&lt;&gt;$I$12</formula>
    </cfRule>
  </conditionalFormatting>
  <conditionalFormatting sqref="D16:F16">
    <cfRule type="expression" priority="4" dxfId="62">
      <formula>MATCH(D12,$Q$1:$Q$8,0)&lt;=5</formula>
    </cfRule>
  </conditionalFormatting>
  <conditionalFormatting sqref="D16 D12">
    <cfRule type="expression" priority="3" dxfId="61">
      <formula>OR(AND($D$12=$Q$6,$D$16&gt;=0.6),AND($D$12=$Q$7,$D$16&lt;0.6))</formula>
    </cfRule>
  </conditionalFormatting>
  <conditionalFormatting sqref="E16 E12">
    <cfRule type="expression" priority="2" dxfId="61" stopIfTrue="1">
      <formula>OR(AND($E$12=$Q$6,$E$16&gt;=0.6),AND($E$12=$Q$7,$E$16&lt;0.6))</formula>
    </cfRule>
  </conditionalFormatting>
  <conditionalFormatting sqref="F16 F12">
    <cfRule type="expression" priority="1" dxfId="61" stopIfTrue="1">
      <formula>OR(AND($F$12=$Q$6,$F$16&gt;=0.6),AND($F$12=$Q$7,$F$16&lt;0.6))</formula>
    </cfRule>
  </conditionalFormatting>
  <dataValidations count="4">
    <dataValidation type="list" allowBlank="1" showInputMessage="1" showErrorMessage="1" sqref="I2">
      <formula1>"住宅,非住宅建築物"</formula1>
    </dataValidation>
    <dataValidation type="list" allowBlank="1" showInputMessage="1" showErrorMessage="1" sqref="D12:F12">
      <formula1>$Q$2:$Q$9</formula1>
    </dataValidation>
    <dataValidation type="list" allowBlank="1" showInputMessage="1" showErrorMessage="1" sqref="D10">
      <formula1>$P$2:$P$10</formula1>
    </dataValidation>
    <dataValidation type="list" allowBlank="1" showInputMessage="1" showErrorMessage="1" sqref="D13:F13">
      <formula1>$R$2:$R$5</formula1>
    </dataValidation>
  </dataValidations>
  <printOptions/>
  <pageMargins left="0.7086614173228347" right="0.7086614173228347" top="0.6692913385826772" bottom="0.7480314960629921" header="0.31496062992125984" footer="0.31496062992125984"/>
  <pageSetup fitToHeight="1"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AE38"/>
  <sheetViews>
    <sheetView zoomScalePageLayoutView="0" workbookViewId="0" topLeftCell="A1">
      <selection activeCell="E15" sqref="E15"/>
    </sheetView>
  </sheetViews>
  <sheetFormatPr defaultColWidth="9.00390625" defaultRowHeight="13.5"/>
  <cols>
    <col min="1" max="1" width="0.5" style="9" customWidth="1"/>
    <col min="2" max="2" width="39.875" style="9" customWidth="1"/>
    <col min="3" max="3" width="14.00390625" style="9" customWidth="1"/>
    <col min="4" max="6" width="18.50390625" style="9" customWidth="1"/>
    <col min="7" max="7" width="40.875" style="9" customWidth="1"/>
    <col min="8" max="8" width="0.875" style="10" customWidth="1"/>
    <col min="9" max="9" width="10.125" style="101" bestFit="1" customWidth="1"/>
    <col min="10" max="10" width="8.875" style="102" customWidth="1"/>
    <col min="11" max="11" width="8.125" style="102" customWidth="1"/>
    <col min="12" max="14" width="2.00390625" style="102" customWidth="1"/>
    <col min="15" max="15" width="2.125" style="102" customWidth="1"/>
    <col min="16" max="16" width="13.125" style="102" bestFit="1" customWidth="1"/>
    <col min="17" max="17" width="23.875" style="102" bestFit="1" customWidth="1"/>
    <col min="18" max="18" width="64.875" style="102" bestFit="1" customWidth="1"/>
    <col min="19" max="19" width="20.875" style="102" bestFit="1" customWidth="1"/>
    <col min="20" max="20" width="20.875" style="102" customWidth="1"/>
    <col min="21" max="21" width="17.625" style="102" bestFit="1" customWidth="1"/>
    <col min="22" max="22" width="17.625" style="102" customWidth="1"/>
    <col min="23" max="24" width="22.25390625" style="102" bestFit="1" customWidth="1"/>
    <col min="25" max="25" width="9.50390625" style="102" bestFit="1" customWidth="1"/>
    <col min="26" max="26" width="9.50390625" style="102" customWidth="1"/>
    <col min="27" max="27" width="17.00390625" style="102" bestFit="1" customWidth="1"/>
    <col min="28" max="29" width="8.875" style="103" customWidth="1"/>
    <col min="30" max="30" width="8.875" style="104" customWidth="1"/>
    <col min="31" max="16384" width="8.875" style="9" customWidth="1"/>
  </cols>
  <sheetData>
    <row r="1" spans="1:31" ht="13.5" thickBot="1">
      <c r="A1" s="4"/>
      <c r="B1" s="2"/>
      <c r="C1" s="2"/>
      <c r="D1" s="5"/>
      <c r="E1" s="37"/>
      <c r="F1" s="37"/>
      <c r="G1" s="3"/>
      <c r="H1" s="8"/>
      <c r="I1" s="90"/>
      <c r="J1" s="91"/>
      <c r="K1" s="91"/>
      <c r="L1" s="91"/>
      <c r="M1" s="91"/>
      <c r="N1" s="91"/>
      <c r="O1" s="92"/>
      <c r="P1" s="92" t="s">
        <v>15</v>
      </c>
      <c r="Q1" s="92" t="s">
        <v>24</v>
      </c>
      <c r="R1" s="92" t="s">
        <v>28</v>
      </c>
      <c r="S1" s="92" t="s">
        <v>80</v>
      </c>
      <c r="T1" s="92" t="s">
        <v>81</v>
      </c>
      <c r="U1" s="92" t="s">
        <v>6</v>
      </c>
      <c r="V1" s="92" t="s">
        <v>64</v>
      </c>
      <c r="W1" s="92" t="s">
        <v>87</v>
      </c>
      <c r="X1" s="92" t="s">
        <v>88</v>
      </c>
      <c r="Y1" s="92" t="s">
        <v>5</v>
      </c>
      <c r="Z1" s="92" t="s">
        <v>65</v>
      </c>
      <c r="AA1" s="92" t="s">
        <v>12</v>
      </c>
      <c r="AB1" s="92"/>
      <c r="AC1" s="92"/>
      <c r="AD1" s="93"/>
      <c r="AE1" s="89"/>
    </row>
    <row r="2" spans="1:31" ht="27" customHeight="1" thickTop="1">
      <c r="A2" s="4"/>
      <c r="B2" s="106" t="str">
        <f>"【"&amp;$I$2&amp;"用】 地中熱交換器タイプ確認シート(Ver.3.0)"</f>
        <v>【非住宅建築物用】 地中熱交換器タイプ確認シート(Ver.3.0)</v>
      </c>
      <c r="C2" s="34"/>
      <c r="D2" s="1"/>
      <c r="E2" s="1"/>
      <c r="F2" s="1" t="s">
        <v>1</v>
      </c>
      <c r="G2" s="54" t="s">
        <v>119</v>
      </c>
      <c r="H2" s="16"/>
      <c r="I2" s="94" t="s">
        <v>137</v>
      </c>
      <c r="J2" s="95"/>
      <c r="K2" s="95"/>
      <c r="L2" s="96"/>
      <c r="M2" s="96"/>
      <c r="N2" s="96"/>
      <c r="O2" s="95"/>
      <c r="P2" s="95"/>
      <c r="Q2" s="95"/>
      <c r="R2" s="95"/>
      <c r="S2" s="95"/>
      <c r="T2" s="95"/>
      <c r="U2" s="95"/>
      <c r="V2" s="95"/>
      <c r="W2" s="95"/>
      <c r="X2" s="95"/>
      <c r="Y2" s="95"/>
      <c r="Z2" s="95"/>
      <c r="AA2" s="95"/>
      <c r="AB2" s="95"/>
      <c r="AC2" s="95"/>
      <c r="AD2" s="97"/>
      <c r="AE2" s="89"/>
    </row>
    <row r="3" spans="1:31" ht="27" customHeight="1" thickBot="1">
      <c r="A3" s="4"/>
      <c r="B3" s="2" t="str">
        <f ca="1">RIGHT(CELL("filename",B3),LEN(CELL("filename",B3))-FIND("]",CELL("filename",B3)))</f>
        <v>【記入例-1】</v>
      </c>
      <c r="C3" s="2"/>
      <c r="D3" s="1"/>
      <c r="E3" s="1"/>
      <c r="F3" s="1" t="s">
        <v>0</v>
      </c>
      <c r="G3" s="53" t="s">
        <v>10</v>
      </c>
      <c r="H3" s="16"/>
      <c r="I3" s="94"/>
      <c r="J3" s="95"/>
      <c r="K3" s="95"/>
      <c r="L3" s="96"/>
      <c r="M3" s="96"/>
      <c r="N3" s="96"/>
      <c r="O3" s="95"/>
      <c r="P3" s="95" t="s">
        <v>16</v>
      </c>
      <c r="Q3" s="95" t="s">
        <v>25</v>
      </c>
      <c r="R3" s="95" t="s">
        <v>4</v>
      </c>
      <c r="S3" s="98" t="s">
        <v>83</v>
      </c>
      <c r="T3" s="95" t="s">
        <v>82</v>
      </c>
      <c r="U3" s="95">
        <v>1.3957</v>
      </c>
      <c r="V3" s="95">
        <v>0</v>
      </c>
      <c r="W3" s="98" t="s">
        <v>89</v>
      </c>
      <c r="X3" s="95"/>
      <c r="Y3" s="95">
        <v>-0.481</v>
      </c>
      <c r="Z3" s="95">
        <v>0</v>
      </c>
      <c r="AA3" s="95">
        <v>1.2</v>
      </c>
      <c r="AB3" s="95"/>
      <c r="AC3" s="95"/>
      <c r="AD3" s="97"/>
      <c r="AE3" s="89"/>
    </row>
    <row r="4" spans="2:31" ht="13.5" thickTop="1">
      <c r="B4" s="11"/>
      <c r="C4" s="11"/>
      <c r="D4" s="11"/>
      <c r="E4" s="11"/>
      <c r="F4" s="11"/>
      <c r="G4" s="11"/>
      <c r="I4" s="94"/>
      <c r="J4" s="95"/>
      <c r="K4" s="95"/>
      <c r="L4" s="95"/>
      <c r="M4" s="95"/>
      <c r="N4" s="95"/>
      <c r="O4" s="95"/>
      <c r="P4" s="95" t="s">
        <v>17</v>
      </c>
      <c r="Q4" s="95" t="s">
        <v>26</v>
      </c>
      <c r="R4" s="95" t="s">
        <v>29</v>
      </c>
      <c r="S4" s="95" t="s">
        <v>84</v>
      </c>
      <c r="T4" s="95" t="s">
        <v>82</v>
      </c>
      <c r="U4" s="95">
        <v>1.81441</v>
      </c>
      <c r="V4" s="95">
        <v>0</v>
      </c>
      <c r="W4" s="98" t="s">
        <v>89</v>
      </c>
      <c r="X4" s="95"/>
      <c r="Y4" s="95">
        <v>-0.481</v>
      </c>
      <c r="Z4" s="95">
        <v>0</v>
      </c>
      <c r="AA4" s="95">
        <v>1.2</v>
      </c>
      <c r="AB4" s="95"/>
      <c r="AC4" s="95"/>
      <c r="AD4" s="97"/>
      <c r="AE4" s="89"/>
    </row>
    <row r="5" spans="1:31" ht="18" customHeight="1" thickBot="1">
      <c r="A5" s="12"/>
      <c r="B5" s="13" t="s">
        <v>46</v>
      </c>
      <c r="C5" s="14"/>
      <c r="D5" s="13" t="str">
        <f>IF($I$2="非住宅建築物","熱源・空調系統名：","")&amp;IF($I$2="住宅","空調する室等（参考入力）：","")</f>
        <v>熱源・空調系統名：</v>
      </c>
      <c r="E5" s="38"/>
      <c r="F5" s="38"/>
      <c r="G5" s="15"/>
      <c r="I5" s="94"/>
      <c r="J5" s="95"/>
      <c r="K5" s="95"/>
      <c r="L5" s="95"/>
      <c r="M5" s="95"/>
      <c r="N5" s="95"/>
      <c r="O5" s="95"/>
      <c r="P5" s="95" t="s">
        <v>18</v>
      </c>
      <c r="Q5" s="95" t="s">
        <v>27</v>
      </c>
      <c r="R5" s="95" t="s">
        <v>30</v>
      </c>
      <c r="S5" s="95" t="s">
        <v>85</v>
      </c>
      <c r="T5" s="95" t="s">
        <v>82</v>
      </c>
      <c r="U5" s="95">
        <v>1.6938870000000001</v>
      </c>
      <c r="V5" s="95">
        <v>0</v>
      </c>
      <c r="W5" s="98" t="s">
        <v>90</v>
      </c>
      <c r="X5" s="95"/>
      <c r="Y5" s="95">
        <v>-0.439</v>
      </c>
      <c r="Z5" s="95">
        <v>0</v>
      </c>
      <c r="AA5" s="95">
        <v>0.7</v>
      </c>
      <c r="AB5" s="95"/>
      <c r="AC5" s="95"/>
      <c r="AD5" s="97"/>
      <c r="AE5" s="89"/>
    </row>
    <row r="6" spans="1:31" ht="27" customHeight="1" thickBot="1" thickTop="1">
      <c r="A6" s="12"/>
      <c r="B6" s="7" t="s">
        <v>2</v>
      </c>
      <c r="C6" s="6"/>
      <c r="D6" s="7" t="s">
        <v>8</v>
      </c>
      <c r="E6" s="39"/>
      <c r="F6" s="39"/>
      <c r="G6" s="6"/>
      <c r="H6" s="16"/>
      <c r="I6" s="94"/>
      <c r="J6" s="95"/>
      <c r="K6" s="95"/>
      <c r="L6" s="95"/>
      <c r="M6" s="95"/>
      <c r="N6" s="95"/>
      <c r="O6" s="95"/>
      <c r="P6" s="95" t="s">
        <v>19</v>
      </c>
      <c r="Q6" s="95" t="s">
        <v>114</v>
      </c>
      <c r="R6" s="95"/>
      <c r="S6" s="98" t="s">
        <v>100</v>
      </c>
      <c r="T6" s="98" t="s">
        <v>105</v>
      </c>
      <c r="U6" s="95">
        <v>1.2344</v>
      </c>
      <c r="V6" s="95">
        <v>-0.5953</v>
      </c>
      <c r="W6" s="98" t="s">
        <v>107</v>
      </c>
      <c r="X6" s="98" t="s">
        <v>108</v>
      </c>
      <c r="Y6" s="98">
        <v>-0.2383</v>
      </c>
      <c r="Z6" s="98">
        <v>0.0475</v>
      </c>
      <c r="AA6" s="95">
        <v>1.2</v>
      </c>
      <c r="AB6" s="95"/>
      <c r="AC6" s="95"/>
      <c r="AD6" s="97"/>
      <c r="AE6" s="89"/>
    </row>
    <row r="7" spans="2:31" ht="14.25" customHeight="1" thickTop="1">
      <c r="B7" s="17"/>
      <c r="C7" s="17"/>
      <c r="D7" s="17"/>
      <c r="E7" s="17"/>
      <c r="F7" s="17"/>
      <c r="G7" s="17"/>
      <c r="H7" s="16"/>
      <c r="I7" s="94"/>
      <c r="J7" s="95"/>
      <c r="K7" s="95"/>
      <c r="L7" s="95"/>
      <c r="M7" s="95"/>
      <c r="N7" s="95"/>
      <c r="O7" s="95"/>
      <c r="P7" s="95" t="s">
        <v>20</v>
      </c>
      <c r="Q7" s="95" t="s">
        <v>115</v>
      </c>
      <c r="R7" s="95"/>
      <c r="S7" s="98" t="s">
        <v>106</v>
      </c>
      <c r="T7" s="98" t="s">
        <v>102</v>
      </c>
      <c r="U7" s="95">
        <v>1.0246</v>
      </c>
      <c r="V7" s="98">
        <v>-0.2606</v>
      </c>
      <c r="W7" s="98" t="s">
        <v>109</v>
      </c>
      <c r="X7" s="98" t="s">
        <v>110</v>
      </c>
      <c r="Y7" s="98">
        <v>-0.2943</v>
      </c>
      <c r="Z7" s="98">
        <v>0.0613</v>
      </c>
      <c r="AA7" s="95">
        <v>1.2</v>
      </c>
      <c r="AB7" s="95"/>
      <c r="AC7" s="95"/>
      <c r="AD7" s="97"/>
      <c r="AE7" s="89"/>
    </row>
    <row r="8" spans="2:31" ht="18" customHeight="1">
      <c r="B8" s="11" t="s">
        <v>3</v>
      </c>
      <c r="C8" s="11"/>
      <c r="D8" s="11"/>
      <c r="E8" s="11"/>
      <c r="F8" s="11"/>
      <c r="G8" s="11"/>
      <c r="H8" s="16"/>
      <c r="I8" s="94"/>
      <c r="J8" s="95"/>
      <c r="K8" s="95"/>
      <c r="L8" s="95"/>
      <c r="M8" s="95"/>
      <c r="N8" s="95"/>
      <c r="O8" s="95"/>
      <c r="P8" s="95" t="s">
        <v>21</v>
      </c>
      <c r="Q8" s="95" t="s">
        <v>66</v>
      </c>
      <c r="R8" s="95"/>
      <c r="S8" s="95" t="s">
        <v>86</v>
      </c>
      <c r="T8" s="98" t="s">
        <v>103</v>
      </c>
      <c r="U8" s="95">
        <v>1.6275</v>
      </c>
      <c r="V8" s="95">
        <f>-0.881</f>
        <v>-0.881</v>
      </c>
      <c r="W8" s="98" t="s">
        <v>91</v>
      </c>
      <c r="X8" s="98" t="s">
        <v>111</v>
      </c>
      <c r="Y8" s="98">
        <v>-0.6618</v>
      </c>
      <c r="Z8" s="95">
        <f>0.055</f>
        <v>0.055</v>
      </c>
      <c r="AA8" s="95">
        <v>1.2</v>
      </c>
      <c r="AB8" s="95"/>
      <c r="AC8" s="95"/>
      <c r="AD8" s="97"/>
      <c r="AE8" s="89"/>
    </row>
    <row r="9" spans="1:31" ht="18" customHeight="1" thickBot="1">
      <c r="A9" s="12"/>
      <c r="B9" s="18" t="s">
        <v>7</v>
      </c>
      <c r="C9" s="182" t="s">
        <v>63</v>
      </c>
      <c r="D9" s="183"/>
      <c r="E9" s="183"/>
      <c r="F9" s="184"/>
      <c r="G9" s="19" t="s">
        <v>31</v>
      </c>
      <c r="I9" s="99">
        <f>IF(D12="","",MATCH(D$12,$Q$1:$Q$9,0))</f>
        <v>3</v>
      </c>
      <c r="J9" s="100">
        <f>IF(E12="","",MATCH(E$12,$Q$1:$Q$9,0))</f>
        <v>5</v>
      </c>
      <c r="K9" s="100">
        <f>IF(F12="","",MATCH(F$12,$Q$1:$Q$9,0))</f>
      </c>
      <c r="L9" s="95"/>
      <c r="M9" s="95"/>
      <c r="N9" s="95"/>
      <c r="O9" s="95"/>
      <c r="P9" s="95" t="s">
        <v>22</v>
      </c>
      <c r="Q9" s="95" t="s">
        <v>116</v>
      </c>
      <c r="R9" s="95"/>
      <c r="S9" s="95" t="s">
        <v>101</v>
      </c>
      <c r="T9" s="98" t="s">
        <v>104</v>
      </c>
      <c r="U9" s="95">
        <v>1.9231</v>
      </c>
      <c r="V9" s="95">
        <v>-1.0518</v>
      </c>
      <c r="W9" s="98" t="s">
        <v>112</v>
      </c>
      <c r="X9" s="98" t="s">
        <v>113</v>
      </c>
      <c r="Y9" s="98">
        <v>-0.6564</v>
      </c>
      <c r="Z9" s="98">
        <v>0.2325</v>
      </c>
      <c r="AA9" s="95">
        <v>1.2</v>
      </c>
      <c r="AB9" s="95"/>
      <c r="AC9" s="95"/>
      <c r="AD9" s="97"/>
      <c r="AE9" s="89"/>
    </row>
    <row r="10" spans="1:31" ht="27" customHeight="1" thickBot="1" thickTop="1">
      <c r="A10" s="12"/>
      <c r="B10" s="35" t="s">
        <v>14</v>
      </c>
      <c r="C10" s="40" t="s">
        <v>37</v>
      </c>
      <c r="D10" s="185" t="s">
        <v>21</v>
      </c>
      <c r="E10" s="186"/>
      <c r="F10" s="187"/>
      <c r="G10" s="42" t="s">
        <v>130</v>
      </c>
      <c r="I10" s="99" t="str">
        <f>IF(OR($D$10="1地域",$D$10="2地域",$D$10="3地域",AND($I$2="住宅",$D$10="4地域")),"H","maxHC")</f>
        <v>maxHC</v>
      </c>
      <c r="J10" s="95"/>
      <c r="K10" s="95"/>
      <c r="L10" s="95"/>
      <c r="M10" s="95"/>
      <c r="N10" s="95"/>
      <c r="O10" s="95"/>
      <c r="P10" s="95" t="s">
        <v>23</v>
      </c>
      <c r="Q10" s="95"/>
      <c r="R10" s="95"/>
      <c r="S10" s="95"/>
      <c r="T10" s="95"/>
      <c r="U10" s="95"/>
      <c r="V10" s="95"/>
      <c r="W10" s="95"/>
      <c r="X10" s="95"/>
      <c r="Y10" s="95"/>
      <c r="Z10" s="95"/>
      <c r="AA10" s="95"/>
      <c r="AB10" s="95"/>
      <c r="AC10" s="95"/>
      <c r="AD10" s="97"/>
      <c r="AE10" s="89"/>
    </row>
    <row r="11" spans="1:31" ht="59.25" customHeight="1" thickBot="1" thickTop="1">
      <c r="A11" s="12"/>
      <c r="B11" s="188" t="s">
        <v>44</v>
      </c>
      <c r="C11" s="189"/>
      <c r="D11" s="50" t="s">
        <v>40</v>
      </c>
      <c r="E11" s="50" t="s">
        <v>41</v>
      </c>
      <c r="F11" s="50" t="s">
        <v>42</v>
      </c>
      <c r="G11" s="44" t="s">
        <v>131</v>
      </c>
      <c r="I11" s="99"/>
      <c r="J11" s="95"/>
      <c r="K11" s="95"/>
      <c r="L11" s="95"/>
      <c r="M11" s="95"/>
      <c r="N11" s="95"/>
      <c r="O11" s="95"/>
      <c r="P11" s="95"/>
      <c r="Q11" s="95"/>
      <c r="R11" s="95"/>
      <c r="S11" s="95"/>
      <c r="T11" s="95"/>
      <c r="U11" s="95"/>
      <c r="V11" s="95"/>
      <c r="W11" s="95"/>
      <c r="X11" s="95"/>
      <c r="Y11" s="95"/>
      <c r="Z11" s="95"/>
      <c r="AA11" s="95"/>
      <c r="AB11" s="95"/>
      <c r="AC11" s="95"/>
      <c r="AD11" s="97"/>
      <c r="AE11" s="89"/>
    </row>
    <row r="12" spans="1:31" ht="71.25" customHeight="1" thickTop="1">
      <c r="A12" s="12"/>
      <c r="B12" s="35" t="s">
        <v>94</v>
      </c>
      <c r="C12" s="40" t="s">
        <v>37</v>
      </c>
      <c r="D12" s="82" t="s">
        <v>25</v>
      </c>
      <c r="E12" s="83" t="s">
        <v>43</v>
      </c>
      <c r="F12" s="52"/>
      <c r="G12" s="43" t="str">
        <f>"※「"&amp;$Q$3&amp;"」「"&amp;$Q$4&amp;"」「"&amp;$Q$5&amp;"」「"&amp;$Q$6&amp;"」「"&amp;$Q$7&amp;"」「"&amp;$Q$8&amp;"」「"&amp;$Q$9&amp;"」から地中熱交換器の種類を選択する"</f>
        <v>※「ダブルUチューブ」「シングルUチューブ」「水平埋設型」「大口径固体充填(d&lt;0.6m)」「大口径固体充填(d≧0.6m)」「間接型水充填」「直接循環型水充填」から地中熱交換器の種類を選択する</v>
      </c>
      <c r="I12" s="94">
        <f ca="1">IF($D$13=$R$5,INDIRECT(ADDRESS(MATCH('【記入例-1】'!$D$12,$Q$1:$Q$9,0),COLUMN($AA$1))),$D$14)</f>
        <v>1.7</v>
      </c>
      <c r="J12" s="95">
        <f ca="1">IF($E$13=$R$5,INDIRECT(ADDRESS(MATCH('【記入例-1】'!$E$12,$Q$1:$Q$9,0),COLUMN($AA$1))),$E$14)</f>
        <v>0.7</v>
      </c>
      <c r="K12" s="95">
        <f ca="1">IF($F$13=$R$5,INDIRECT(ADDRESS(MATCH('【記入例-1】'!$F$12,$Q$1:$Q$9,0),COLUMN($AA$1))),$F$14)</f>
        <v>0</v>
      </c>
      <c r="L12" s="95"/>
      <c r="M12" s="95"/>
      <c r="N12" s="95"/>
      <c r="O12" s="95"/>
      <c r="P12" s="95"/>
      <c r="Q12" s="95"/>
      <c r="R12" s="95"/>
      <c r="S12" s="95"/>
      <c r="T12" s="95"/>
      <c r="U12" s="95"/>
      <c r="V12" s="95"/>
      <c r="W12" s="95"/>
      <c r="X12" s="95"/>
      <c r="Y12" s="95"/>
      <c r="Z12" s="95"/>
      <c r="AA12" s="95"/>
      <c r="AB12" s="95"/>
      <c r="AC12" s="95"/>
      <c r="AD12" s="97"/>
      <c r="AE12" s="89"/>
    </row>
    <row r="13" spans="1:31" ht="58.5" customHeight="1">
      <c r="A13" s="12"/>
      <c r="B13" s="21" t="s">
        <v>39</v>
      </c>
      <c r="C13" s="46" t="s">
        <v>38</v>
      </c>
      <c r="D13" s="48" t="s">
        <v>4</v>
      </c>
      <c r="E13" s="45" t="s">
        <v>30</v>
      </c>
      <c r="F13" s="49"/>
      <c r="G13" s="170" t="str">
        <f>"※地盤の有効熱伝導率を決定した方法を選択し、四捨五入して小数点以下1桁とした有効熱伝導率を入力する。"&amp;IF($D$13=$R$5,CHAR(10)&amp;"※【"&amp;$D$11&amp;"】「"&amp;$D$12&amp;"」において、デフォルト値のλを使う場合は、λ="&amp;I12&amp;"とする","")&amp;IF($E$13=$R$5,CHAR(10)&amp;"※【"&amp;$E$11&amp;"】「"&amp;$E$12&amp;"」において、デフォルト値のλを使う場合は、λ="&amp;J12&amp;"とする","")&amp;IF($F$13=$R$5,CHAR(10)&amp;"※【"&amp;$F$11&amp;"】「"&amp;$F$12&amp;"」において、デフォルト値のλを使う場合は、λ="&amp;K12&amp;"とする","")</f>
        <v>※地盤の有効熱伝導率を決定した方法を選択し、四捨五入して小数点以下1桁とした有効熱伝導率を入力する。
※【構成2】「水平埋設型」において、デフォルト値のλを使う場合は、λ=0.7とする</v>
      </c>
      <c r="H13" s="16"/>
      <c r="I13" s="94">
        <f ca="1">INDIRECT(ADDRESS(I$9,COLUMN($U$1)))+INDIRECT(ADDRESS(I$9,COLUMN($V$1)))*D16</f>
        <v>1.3957</v>
      </c>
      <c r="J13" s="95">
        <f ca="1">INDIRECT(ADDRESS(J$9,COLUMN($U$1)))+INDIRECT(ADDRESS(J$9,COLUMN($V$1)))*E16</f>
        <v>1.6938870000000001</v>
      </c>
      <c r="K13" s="95" t="e">
        <f ca="1">INDIRECT(ADDRESS(K$9,COLUMN($U$1)))+INDIRECT(ADDRESS(K$9,COLUMN($V$1)))*F16</f>
        <v>#VALUE!</v>
      </c>
      <c r="L13" s="95"/>
      <c r="M13" s="95"/>
      <c r="N13" s="95"/>
      <c r="O13" s="95"/>
      <c r="P13" s="95"/>
      <c r="Q13" s="95"/>
      <c r="R13" s="95"/>
      <c r="S13" s="95"/>
      <c r="T13" s="95"/>
      <c r="U13" s="95"/>
      <c r="V13" s="95"/>
      <c r="W13" s="95"/>
      <c r="X13" s="95"/>
      <c r="Y13" s="95"/>
      <c r="Z13" s="95"/>
      <c r="AA13" s="95"/>
      <c r="AB13" s="95"/>
      <c r="AC13" s="95"/>
      <c r="AD13" s="97"/>
      <c r="AE13" s="89"/>
    </row>
    <row r="14" spans="1:31" ht="127.5" customHeight="1">
      <c r="A14" s="12"/>
      <c r="B14" s="22"/>
      <c r="C14" s="47" t="s">
        <v>72</v>
      </c>
      <c r="D14" s="72">
        <v>1.7</v>
      </c>
      <c r="E14" s="73">
        <v>0.7</v>
      </c>
      <c r="F14" s="74"/>
      <c r="G14" s="171"/>
      <c r="H14" s="16"/>
      <c r="I14" s="94">
        <f ca="1">INDIRECT(ADDRESS(I$9,COLUMN($Y$1)))+INDIRECT(ADDRESS(I$9,COLUMN($Z$1)))*D16</f>
        <v>-0.481</v>
      </c>
      <c r="J14" s="95">
        <f ca="1">INDIRECT(ADDRESS(J$9,COLUMN($Y$1)))+INDIRECT(ADDRESS(J$9,COLUMN($Z$1)))*E16</f>
        <v>-0.439</v>
      </c>
      <c r="K14" s="95" t="e">
        <f ca="1">INDIRECT(ADDRESS(K$9,COLUMN($Y$1)))+INDIRECT(ADDRESS(K$9,COLUMN($Z$1)))*F16</f>
        <v>#VALUE!</v>
      </c>
      <c r="L14" s="95"/>
      <c r="M14" s="95"/>
      <c r="N14" s="95"/>
      <c r="O14" s="95"/>
      <c r="P14" s="95"/>
      <c r="Q14" s="95"/>
      <c r="R14" s="95"/>
      <c r="S14" s="95"/>
      <c r="T14" s="95"/>
      <c r="U14" s="95"/>
      <c r="V14" s="95"/>
      <c r="W14" s="95"/>
      <c r="X14" s="95"/>
      <c r="Y14" s="95"/>
      <c r="Z14" s="95"/>
      <c r="AA14" s="95"/>
      <c r="AB14" s="95"/>
      <c r="AC14" s="95"/>
      <c r="AD14" s="97"/>
      <c r="AE14" s="89"/>
    </row>
    <row r="15" spans="1:31" ht="99.75" customHeight="1">
      <c r="A15" s="12"/>
      <c r="B15" s="33" t="s">
        <v>118</v>
      </c>
      <c r="C15" s="23" t="s">
        <v>67</v>
      </c>
      <c r="D15" s="75">
        <v>800</v>
      </c>
      <c r="E15" s="76">
        <v>240</v>
      </c>
      <c r="F15" s="77"/>
      <c r="G15" s="44" t="str">
        <f>IF(COUNTIF($D$12:$F$12,"="&amp;$Q$3)+COUNTIF($D$12:$F$12,"="&amp;$Q$4)+COUNTIF($D$12:$F$12,"="&amp;$Q$6)+COUNTIF($D$12:$F$12,"="&amp;$Q$7)+COUNTIF($D$12:$F$12,"="&amp;$Q$8)+COUNTIF($D$12:$F$12,"="&amp;$Q$9)&gt;0,"※"&amp;IF(COUNTIF($D$12:$F$12,"="&amp;$Q$3)&gt;0,"「"&amp;$Q$3&amp;"」","")&amp;IF(COUNTIF($D$12:$F$12,"="&amp;$Q$4)&gt;0,"「"&amp;$Q$4&amp;"」","")&amp;IF(COUNTIF($D$12:$F$12,"="&amp;$Q$6)&gt;0,"「"&amp;$Q$6&amp;"」","")&amp;IF(COUNTIF($D$12:$F$12,"="&amp;$Q$7)&gt;0,"「"&amp;$Q$7&amp;"」","")&amp;IF(COUNTIF($D$12:$F$12,"="&amp;$Q$8)&gt;0,"「"&amp;$Q$8&amp;"」","")&amp;IF(COUNTIF($D$12:$F$12,"="&amp;$Q$9)&gt;0,"「"&amp;$Q$9&amp;"」","")&amp;"では地中熱交換器の長さの合計とする。"&amp;CHAR(10),"")&amp;IF(COUNTIF($D$12:$F$12,"="&amp;$Q$5)&gt;0,"※「"&amp;$Q$5&amp;"」では地中熱交換器を埋設するトレンチの水平方向長さの合計とする。"&amp;CHAR(10),"")&amp;"※地中熱交換器長は四捨五入して整数とした値で入力するものとする。"</f>
        <v>※「ダブルUチューブ」では地中熱交換器の長さの合計とする。
※「水平埋設型」では地中熱交換器を埋設するトレンチの水平方向長さの合計とする。
※地中熱交換器長は四捨五入して整数とした値で入力するものとする。</v>
      </c>
      <c r="H15" s="24"/>
      <c r="I15" s="94"/>
      <c r="J15" s="95"/>
      <c r="K15" s="95"/>
      <c r="L15" s="95"/>
      <c r="M15" s="95"/>
      <c r="N15" s="95"/>
      <c r="O15" s="95"/>
      <c r="P15" s="95"/>
      <c r="Q15" s="95"/>
      <c r="R15" s="95"/>
      <c r="S15" s="95"/>
      <c r="T15" s="95"/>
      <c r="U15" s="95"/>
      <c r="V15" s="95"/>
      <c r="W15" s="95"/>
      <c r="X15" s="95"/>
      <c r="Y15" s="95"/>
      <c r="Z15" s="95"/>
      <c r="AA15" s="95"/>
      <c r="AB15" s="95"/>
      <c r="AC15" s="95"/>
      <c r="AD15" s="97"/>
      <c r="AE15" s="89"/>
    </row>
    <row r="16" spans="1:31" ht="108.75" customHeight="1">
      <c r="A16" s="12"/>
      <c r="B16" s="84" t="s">
        <v>135</v>
      </c>
      <c r="C16" s="70" t="s">
        <v>134</v>
      </c>
      <c r="D16" s="78"/>
      <c r="E16" s="79"/>
      <c r="F16" s="80"/>
      <c r="G16" s="71" t="str">
        <f>"※「"&amp;$Q$6&amp;"」「"&amp;$Q$7&amp;"」「"&amp;$Q$8&amp;"」「"&amp;$Q$9&amp;"」については、種類に対応した直径に係る代表寸法を、四捨五入して小数点以下3桁の数値で入力する。"&amp;CHAR(10)&amp;"※「"&amp;$Q$3&amp;"」「"&amp;$Q$4&amp;"」「"&amp;$Q$5&amp;"」については、直径に係る代表寸法を入力しても計算に反映されない。"</f>
        <v>※「大口径固体充填(d&lt;0.6m)」「大口径固体充填(d≧0.6m)」「間接型水充填」「直接循環型水充填」については、種類に対応した直径に係る代表寸法を、四捨五入して小数点以下3桁の数値で入力する。
※「ダブルUチューブ」「シングルUチューブ」「水平埋設型」については、直径に係る代表寸法を入力しても計算に反映されない。</v>
      </c>
      <c r="H16" s="24"/>
      <c r="I16" s="94"/>
      <c r="J16" s="95"/>
      <c r="K16" s="95"/>
      <c r="L16" s="95"/>
      <c r="M16" s="95"/>
      <c r="N16" s="95"/>
      <c r="O16" s="95"/>
      <c r="P16" s="95"/>
      <c r="Q16" s="95"/>
      <c r="R16" s="95"/>
      <c r="S16" s="95"/>
      <c r="T16" s="95"/>
      <c r="U16" s="95"/>
      <c r="V16" s="95"/>
      <c r="W16" s="95"/>
      <c r="X16" s="95"/>
      <c r="Y16" s="95"/>
      <c r="Z16" s="95"/>
      <c r="AA16" s="95"/>
      <c r="AB16" s="95"/>
      <c r="AC16" s="95"/>
      <c r="AD16" s="97"/>
      <c r="AE16" s="89"/>
    </row>
    <row r="17" spans="1:31" ht="36" customHeight="1">
      <c r="A17" s="12"/>
      <c r="B17" s="25" t="s">
        <v>95</v>
      </c>
      <c r="C17" s="36" t="s">
        <v>68</v>
      </c>
      <c r="D17" s="172">
        <v>56</v>
      </c>
      <c r="E17" s="173"/>
      <c r="F17" s="174"/>
      <c r="G17" s="175" t="s">
        <v>35</v>
      </c>
      <c r="H17" s="16"/>
      <c r="I17" s="94"/>
      <c r="J17" s="95"/>
      <c r="K17" s="95"/>
      <c r="L17" s="95"/>
      <c r="M17" s="95"/>
      <c r="N17" s="95"/>
      <c r="O17" s="95"/>
      <c r="P17" s="95"/>
      <c r="Q17" s="95"/>
      <c r="R17" s="95"/>
      <c r="S17" s="95"/>
      <c r="T17" s="95"/>
      <c r="U17" s="95"/>
      <c r="V17" s="95"/>
      <c r="W17" s="95"/>
      <c r="X17" s="95"/>
      <c r="Y17" s="95"/>
      <c r="Z17" s="95"/>
      <c r="AA17" s="95"/>
      <c r="AB17" s="95"/>
      <c r="AC17" s="95"/>
      <c r="AD17" s="97"/>
      <c r="AE17" s="89"/>
    </row>
    <row r="18" spans="1:31" ht="36" customHeight="1">
      <c r="A18" s="12"/>
      <c r="B18" s="22"/>
      <c r="C18" s="36" t="s">
        <v>69</v>
      </c>
      <c r="D18" s="172">
        <v>63</v>
      </c>
      <c r="E18" s="173"/>
      <c r="F18" s="174"/>
      <c r="G18" s="176"/>
      <c r="H18" s="16"/>
      <c r="I18" s="94"/>
      <c r="J18" s="95"/>
      <c r="K18" s="95"/>
      <c r="L18" s="95"/>
      <c r="M18" s="95"/>
      <c r="N18" s="95"/>
      <c r="O18" s="95"/>
      <c r="P18" s="95"/>
      <c r="Q18" s="95"/>
      <c r="R18" s="95"/>
      <c r="S18" s="95"/>
      <c r="T18" s="95"/>
      <c r="U18" s="95"/>
      <c r="V18" s="95"/>
      <c r="W18" s="95"/>
      <c r="X18" s="95"/>
      <c r="Y18" s="95"/>
      <c r="Z18" s="95"/>
      <c r="AA18" s="95"/>
      <c r="AB18" s="95"/>
      <c r="AC18" s="95"/>
      <c r="AD18" s="97"/>
      <c r="AE18" s="89"/>
    </row>
    <row r="19" spans="1:31" ht="36" customHeight="1">
      <c r="A19" s="12"/>
      <c r="B19" s="26" t="s">
        <v>96</v>
      </c>
      <c r="C19" s="36" t="s">
        <v>70</v>
      </c>
      <c r="D19" s="172">
        <v>12.7</v>
      </c>
      <c r="E19" s="173"/>
      <c r="F19" s="174"/>
      <c r="G19" s="176"/>
      <c r="H19" s="16"/>
      <c r="I19" s="94"/>
      <c r="J19" s="95"/>
      <c r="K19" s="95"/>
      <c r="L19" s="95"/>
      <c r="M19" s="95"/>
      <c r="N19" s="95"/>
      <c r="O19" s="95"/>
      <c r="P19" s="95"/>
      <c r="Q19" s="95"/>
      <c r="R19" s="95"/>
      <c r="S19" s="95"/>
      <c r="T19" s="95"/>
      <c r="U19" s="95"/>
      <c r="V19" s="95"/>
      <c r="W19" s="95"/>
      <c r="X19" s="95"/>
      <c r="Y19" s="95"/>
      <c r="Z19" s="95"/>
      <c r="AA19" s="95"/>
      <c r="AB19" s="95"/>
      <c r="AC19" s="95"/>
      <c r="AD19" s="97"/>
      <c r="AE19" s="89"/>
    </row>
    <row r="20" spans="1:31" ht="30" thickBot="1">
      <c r="A20" s="12"/>
      <c r="B20" s="22"/>
      <c r="C20" s="36" t="s">
        <v>71</v>
      </c>
      <c r="D20" s="178">
        <v>9.8</v>
      </c>
      <c r="E20" s="179"/>
      <c r="F20" s="180"/>
      <c r="G20" s="177"/>
      <c r="H20" s="16"/>
      <c r="I20" s="94" t="str">
        <f ca="1">IF(D$14&gt;0,INDIRECT(ADDRESS(I$9,COLUMN($S$1)))&amp;IF(INDIRECT(ADDRESS(I$9,COLUMN($V$1)))=0,"",ROUND(D16,3))&amp;INDIRECT(ADDRESS(I$9,COLUMN($T$1)))&amp;ROUND(D$14,1)&amp;"^("&amp;INDIRECT(ADDRESS(I$9,COLUMN($W$1)))&amp;IF(INDIRECT(ADDRESS(I$9,COLUMN($V$1)))=0,"",ROUND(D16,3)&amp;INDIRECT(ADDRESS(I$9,COLUMN($X$1))))&amp;")","")</f>
        <v>1.3957×1.7^(-0.481)</v>
      </c>
      <c r="J20" s="95"/>
      <c r="K20" s="95"/>
      <c r="L20" s="95"/>
      <c r="M20" s="95"/>
      <c r="N20" s="95"/>
      <c r="O20" s="95"/>
      <c r="P20" s="95"/>
      <c r="Q20" s="95"/>
      <c r="R20" s="95"/>
      <c r="S20" s="95"/>
      <c r="T20" s="95"/>
      <c r="U20" s="95"/>
      <c r="V20" s="95"/>
      <c r="W20" s="95"/>
      <c r="X20" s="95"/>
      <c r="Y20" s="95"/>
      <c r="Z20" s="95"/>
      <c r="AA20" s="95"/>
      <c r="AB20" s="95"/>
      <c r="AC20" s="95"/>
      <c r="AD20" s="97"/>
      <c r="AE20" s="89"/>
    </row>
    <row r="21" spans="4:31" ht="6" customHeight="1" thickTop="1">
      <c r="D21" s="17"/>
      <c r="E21" s="17"/>
      <c r="F21" s="17"/>
      <c r="G21" s="17"/>
      <c r="H21" s="16"/>
      <c r="I21" s="94"/>
      <c r="J21" s="95"/>
      <c r="K21" s="95"/>
      <c r="L21" s="95"/>
      <c r="M21" s="95"/>
      <c r="N21" s="95"/>
      <c r="O21" s="95"/>
      <c r="P21" s="95"/>
      <c r="Q21" s="95"/>
      <c r="R21" s="95"/>
      <c r="S21" s="95"/>
      <c r="T21" s="95"/>
      <c r="U21" s="95"/>
      <c r="V21" s="95"/>
      <c r="W21" s="95"/>
      <c r="X21" s="95"/>
      <c r="Y21" s="95"/>
      <c r="Z21" s="95"/>
      <c r="AA21" s="95"/>
      <c r="AB21" s="95"/>
      <c r="AC21" s="95"/>
      <c r="AD21" s="97"/>
      <c r="AE21" s="89"/>
    </row>
    <row r="22" spans="2:31" ht="18" customHeight="1">
      <c r="B22" s="17" t="s">
        <v>36</v>
      </c>
      <c r="C22" s="27"/>
      <c r="D22" s="17"/>
      <c r="E22" s="17"/>
      <c r="F22" s="17"/>
      <c r="G22" s="17"/>
      <c r="I22" s="94"/>
      <c r="J22" s="95" t="str">
        <f ca="1">IF(E$14&gt;0,INDIRECT(ADDRESS(J$9,COLUMN($S$1)))&amp;IF(INDIRECT(ADDRESS(J$9,COLUMN($V$1)))=0,"",ROUND(E16,3))&amp;INDIRECT(ADDRESS(J$9,COLUMN($T$1)))&amp;ROUND(E$14,1)&amp;"^("&amp;INDIRECT(ADDRESS(J$9,COLUMN($W$1)))&amp;IF(INDIRECT(ADDRESS(J$9,COLUMN($V$1)))=0,"",ROUND(E16,3)&amp;INDIRECT(ADDRESS(J$9,COLUMN($X$1))))&amp;")","")</f>
        <v>1.0023×1.3×1.3×0.7^(-0.439)</v>
      </c>
      <c r="K22" s="95"/>
      <c r="L22" s="95"/>
      <c r="M22" s="95"/>
      <c r="N22" s="95"/>
      <c r="O22" s="95"/>
      <c r="P22" s="95"/>
      <c r="Q22" s="95"/>
      <c r="R22" s="95"/>
      <c r="S22" s="95"/>
      <c r="T22" s="95"/>
      <c r="U22" s="95"/>
      <c r="V22" s="95"/>
      <c r="W22" s="95"/>
      <c r="X22" s="95"/>
      <c r="Y22" s="95"/>
      <c r="Z22" s="95"/>
      <c r="AA22" s="95"/>
      <c r="AB22" s="95"/>
      <c r="AC22" s="95"/>
      <c r="AD22" s="97"/>
      <c r="AE22" s="89"/>
    </row>
    <row r="23" spans="2:31" ht="27" customHeight="1">
      <c r="B23" s="18"/>
      <c r="C23" s="190" t="s">
        <v>62</v>
      </c>
      <c r="D23" s="191"/>
      <c r="E23" s="191"/>
      <c r="F23" s="192"/>
      <c r="G23" s="20" t="s">
        <v>117</v>
      </c>
      <c r="I23" s="94"/>
      <c r="J23" s="95"/>
      <c r="K23" s="95">
        <f ca="1">IF(F$14&gt;0,INDIRECT(ADDRESS(K$9,COLUMN($S$1)))&amp;IF(INDIRECT(ADDRESS(K$9,COLUMN($V$1)))=0,"",ROUND(F16,3))&amp;INDIRECT(ADDRESS(K$9,COLUMN($T$1)))&amp;ROUND(F$14,1)&amp;"^("&amp;INDIRECT(ADDRESS(K$9,COLUMN($W$1)))&amp;IF(INDIRECT(ADDRESS(K$9,COLUMN($V$1)))=0,"",ROUND(F16,3)&amp;INDIRECT(ADDRESS(K$9,COLUMN($X$1))))&amp;")","")</f>
      </c>
      <c r="L23" s="95"/>
      <c r="M23" s="95"/>
      <c r="N23" s="95"/>
      <c r="O23" s="95"/>
      <c r="P23" s="95"/>
      <c r="Q23" s="95"/>
      <c r="R23" s="95"/>
      <c r="S23" s="95"/>
      <c r="T23" s="95"/>
      <c r="U23" s="95"/>
      <c r="V23" s="95"/>
      <c r="W23" s="95"/>
      <c r="X23" s="95"/>
      <c r="Y23" s="95"/>
      <c r="Z23" s="95"/>
      <c r="AA23" s="95"/>
      <c r="AB23" s="95"/>
      <c r="AC23" s="95"/>
      <c r="AD23" s="97"/>
      <c r="AE23" s="89"/>
    </row>
    <row r="24" spans="1:31" ht="103.5" customHeight="1">
      <c r="A24" s="12"/>
      <c r="B24" s="21" t="s">
        <v>92</v>
      </c>
      <c r="C24" s="41" t="s">
        <v>73</v>
      </c>
      <c r="D24" s="87">
        <f>IF(D$14&lt;=0,"",ROUND(I13*ROUND(D$14,1)^I14,2))</f>
        <v>1.08</v>
      </c>
      <c r="E24" s="87">
        <f>IF(E$14&lt;=0,"",ROUND(J13*ROUND(E$14,1)^J14,2))</f>
        <v>1.98</v>
      </c>
      <c r="F24" s="87">
        <f>IF(F$14&lt;=0,"",ROUND(K13*ROUND(F$14,1)^K14,2))</f>
      </c>
      <c r="G24" s="28" t="str">
        <f>IF(D$14&gt;0,"l1 = "&amp;I20&amp;CHAR(10),"")&amp;IF(E$14&gt;0,"l2 = "&amp;J22&amp;CHAR(10),"")&amp;IF(F$14&gt;0,"l3 = "&amp;K23&amp;CHAR(10),"")&amp;" ※liは小数点以下2桁とする"</f>
        <v>l1 = 1.3957×1.7^(-0.481)
l2 = 1.0023×1.3×1.3×0.7^(-0.439)
 ※liは小数点以下2桁とする</v>
      </c>
      <c r="H24" s="9"/>
      <c r="I24" s="94" t="b">
        <f>OR(D$24&lt;&gt;IF(D$14&lt;=0,"",ROUND(I13*ROUND(D$14,1)^I14,2)),E$24&lt;&gt;IF(E$14&lt;=0,"",ROUND(J13*ROUND(E$14,1)^J14,2)),F$24&lt;&gt;IF(F$14&lt;=0,"",ROUND(K13*ROUND(F$14,1)^K14,2)))</f>
        <v>0</v>
      </c>
      <c r="J24" s="95"/>
      <c r="K24" s="95"/>
      <c r="L24" s="95"/>
      <c r="M24" s="95"/>
      <c r="N24" s="95"/>
      <c r="O24" s="95"/>
      <c r="P24" s="95"/>
      <c r="Q24" s="95"/>
      <c r="R24" s="95"/>
      <c r="S24" s="95"/>
      <c r="T24" s="95"/>
      <c r="U24" s="95"/>
      <c r="V24" s="95"/>
      <c r="W24" s="95"/>
      <c r="X24" s="95"/>
      <c r="Y24" s="95"/>
      <c r="Z24" s="95"/>
      <c r="AA24" s="95"/>
      <c r="AB24" s="95"/>
      <c r="AC24" s="95"/>
      <c r="AD24" s="97"/>
      <c r="AE24" s="89"/>
    </row>
    <row r="25" spans="1:8" ht="65.25" customHeight="1">
      <c r="A25" s="12"/>
      <c r="B25" s="31"/>
      <c r="C25" s="41" t="s">
        <v>74</v>
      </c>
      <c r="D25" s="81">
        <f>IF(AND(D15&gt;0,D24&gt;0,D14&gt;0),ROUND(D$15/D$24,0),"")</f>
        <v>741</v>
      </c>
      <c r="E25" s="81">
        <f>IF(AND(E15&gt;0,E24&gt;0,E14&gt;0),ROUND(E$15/E$24,0),"")</f>
        <v>121</v>
      </c>
      <c r="F25" s="81">
        <f>IF(AND(F15&gt;0,F24&gt;0,F14&gt;0),ROUND(F$15/F$24,0),"")</f>
      </c>
      <c r="G25" s="28" t="str">
        <f>IF(AND(D15&gt;0,D24&gt;0,D14&gt;0)," L1' = L1/l1 = "&amp;D$15&amp;"/"&amp;ROUND(D$24,2)&amp;CHAR(10),"")&amp;IF(AND(E15&gt;0,E24&gt;0,E14&gt;0)," L2' = L2/l2 = "&amp;E$15&amp;"/"&amp;ROUND(E$24,2)&amp;CHAR(10),"")&amp;IF(AND(F15&gt;0,F24&gt;0,F14&gt;0)," L3' = L3/l3 = "&amp;F$15&amp;"/"&amp;ROUND(F$24,2)&amp;CHAR(10),"")&amp;" ※Li'は整数とする"</f>
        <v> L1' = L1/l1 = 800/1.08
 L2' = L2/l2 = 240/1.98
 ※Li'は整数とする</v>
      </c>
      <c r="H25" s="9"/>
    </row>
    <row r="26" spans="1:12" ht="28.5" customHeight="1">
      <c r="A26" s="12"/>
      <c r="B26" s="22"/>
      <c r="C26" s="41" t="s">
        <v>75</v>
      </c>
      <c r="D26" s="193">
        <f>IF(SUM(D25:F25)&gt;0,SUM(D25:F25),"")</f>
        <v>862</v>
      </c>
      <c r="E26" s="193"/>
      <c r="F26" s="193"/>
      <c r="G26" s="28" t="str">
        <f>IF(D26="",""," L' = Σ Li' ="&amp;IF(D25&lt;&gt;"",ROUND(D25,0),"")&amp;IF(AND(D25&lt;&gt;"",E25&lt;&gt;""),"+","")&amp;IF(E25&lt;&gt;"",ROUND(E25,0),"")&amp;IF(F25&lt;&gt;"","+","")&amp;IF(F25&lt;&gt;"",ROUND(F25,0),""))</f>
        <v> L' = Σ Li' =741+121</v>
      </c>
      <c r="H26" s="16"/>
      <c r="J26" s="105"/>
      <c r="K26" s="105"/>
      <c r="L26" s="105"/>
    </row>
    <row r="27" spans="1:7" ht="28.5" customHeight="1">
      <c r="A27" s="12"/>
      <c r="B27" s="29" t="s">
        <v>9</v>
      </c>
      <c r="C27" s="41" t="s">
        <v>76</v>
      </c>
      <c r="D27" s="181">
        <f>IF(OR(D17="",D19=""),"",IF($I$10="H","―",ROUND($D$17+$D$19,1)))</f>
        <v>68.7</v>
      </c>
      <c r="E27" s="181"/>
      <c r="F27" s="181"/>
      <c r="G27" s="30" t="str">
        <f>IF(D27="","",IF($I$10="H"," ※"&amp;$D$10&amp;"では非考慮 【"&amp;$I$2&amp;"】"," = "&amp;$D$17&amp;" + "&amp;$D$19))</f>
        <v> = 56 + 12.7</v>
      </c>
    </row>
    <row r="28" spans="1:7" ht="28.5" customHeight="1">
      <c r="A28" s="12"/>
      <c r="B28" s="31"/>
      <c r="C28" s="41" t="s">
        <v>77</v>
      </c>
      <c r="D28" s="181">
        <f>IF(OR(D18="",D20=""),"",ROUND($D$18-$D$20,1))</f>
        <v>53.2</v>
      </c>
      <c r="E28" s="181"/>
      <c r="F28" s="181"/>
      <c r="G28" s="30" t="str">
        <f>IF(D28="",""," = "&amp;$D$18&amp;" - "&amp;$D$20)</f>
        <v> = 63 - 9.8</v>
      </c>
    </row>
    <row r="29" spans="1:7" ht="28.5" customHeight="1">
      <c r="A29" s="12"/>
      <c r="B29" s="32"/>
      <c r="C29" s="41" t="s">
        <v>78</v>
      </c>
      <c r="D29" s="181">
        <f>IF(OR(D27="",D28=""),"",IF($I$10="H",$D$28,MAX($D$27:$F$28)))</f>
        <v>68.7</v>
      </c>
      <c r="E29" s="181"/>
      <c r="F29" s="181"/>
      <c r="G29" s="30" t="str">
        <f>IF(D29="","",IF($I$10="H"," ← H = HH' = "&amp;$D$28&amp;"  ("&amp;$D$10&amp;")"," ← H = "&amp;MAX($D$27:$D$28)&amp;"≧"&amp;MIN($D$27:$D$28)))</f>
        <v> ← H = 68.7≧53.2</v>
      </c>
    </row>
    <row r="30" spans="1:7" ht="28.5" customHeight="1">
      <c r="A30" s="12"/>
      <c r="B30" s="20" t="s">
        <v>32</v>
      </c>
      <c r="C30" s="41" t="s">
        <v>79</v>
      </c>
      <c r="D30" s="181">
        <f>IF(OR(D26="",D29=""),"",ROUND(1000*$D$29/$D$26,1))</f>
        <v>79.7</v>
      </c>
      <c r="E30" s="181"/>
      <c r="F30" s="181"/>
      <c r="G30" s="28" t="str">
        <f>IF(D30="",""," Q' = 1000×H/L' = 1000×"&amp;$D$29&amp;"/"&amp;ROUND($D$26,1)&amp;CHAR(10)&amp;" ※Q'は小数点以下1桁とする")</f>
        <v> Q' = 1000×H/L' = 1000×68.7/862
 ※Q'は小数点以下1桁とする</v>
      </c>
    </row>
    <row r="31" spans="1:7" ht="28.5" customHeight="1">
      <c r="A31" s="12"/>
      <c r="B31" s="18" t="s">
        <v>11</v>
      </c>
      <c r="C31" s="51"/>
      <c r="D31" s="197" t="str">
        <f>IF(D30="","",IF($D$30&lt;30,"タイプ1",IF($D$30&lt;50,"タイプ2",IF($D$30&lt;70,"タイプ3",IF($D$30&lt;90,"タイプ4",IF($D$30&gt;=90,"タイプ5",""))))))</f>
        <v>タイプ4</v>
      </c>
      <c r="E31" s="197"/>
      <c r="F31" s="198"/>
      <c r="G31" s="30" t="str">
        <f>IF(D31="","",IF($D$30&lt;30," ← Q'＜30[W/m]",IF($D$30&lt;50," ← 30≦Q'＜50[W/m]",IF($D$30&lt;70," ← 50≦Q'＜70[W/m]",IF($D$30&lt;90," ← 70≦Q'＜90[W/m]",IF($D$30&gt;=90," ← Q'≧90[W/m]",""))))))</f>
        <v> ← 70≦Q'＜90[W/m]</v>
      </c>
    </row>
    <row r="32" spans="2:6" ht="12.75">
      <c r="B32" s="17"/>
      <c r="C32" s="17"/>
      <c r="D32" s="17"/>
      <c r="E32" s="17"/>
      <c r="F32" s="17"/>
    </row>
    <row r="33" spans="2:7" ht="12.75">
      <c r="B33" s="194" t="s">
        <v>33</v>
      </c>
      <c r="C33" s="195"/>
      <c r="D33" s="195"/>
      <c r="E33" s="195"/>
      <c r="F33" s="195"/>
      <c r="G33" s="196"/>
    </row>
    <row r="34" spans="2:7" ht="28.5" customHeight="1">
      <c r="B34" s="194" t="s">
        <v>34</v>
      </c>
      <c r="C34" s="195"/>
      <c r="D34" s="195"/>
      <c r="E34" s="195"/>
      <c r="F34" s="195"/>
      <c r="G34" s="196"/>
    </row>
    <row r="35" spans="2:7" ht="27" customHeight="1">
      <c r="B35" s="194" t="s">
        <v>13</v>
      </c>
      <c r="C35" s="195"/>
      <c r="D35" s="195"/>
      <c r="E35" s="195"/>
      <c r="F35" s="195"/>
      <c r="G35" s="196"/>
    </row>
    <row r="36" spans="2:7" ht="30" customHeight="1">
      <c r="B36" s="194" t="s">
        <v>45</v>
      </c>
      <c r="C36" s="195"/>
      <c r="D36" s="195"/>
      <c r="E36" s="195"/>
      <c r="F36" s="195"/>
      <c r="G36" s="196"/>
    </row>
    <row r="37" spans="2:7" ht="12.75">
      <c r="B37" s="194" t="s">
        <v>132</v>
      </c>
      <c r="C37" s="195"/>
      <c r="D37" s="195"/>
      <c r="E37" s="195"/>
      <c r="F37" s="195"/>
      <c r="G37" s="196"/>
    </row>
    <row r="38" spans="2:7" ht="30" customHeight="1">
      <c r="B38" s="194" t="s">
        <v>133</v>
      </c>
      <c r="C38" s="195"/>
      <c r="D38" s="195"/>
      <c r="E38" s="195"/>
      <c r="F38" s="195"/>
      <c r="G38" s="196"/>
    </row>
    <row r="39" ht="3.75" customHeight="1"/>
  </sheetData>
  <sheetProtection/>
  <mergeCells count="22">
    <mergeCell ref="C9:F9"/>
    <mergeCell ref="D10:F10"/>
    <mergeCell ref="B11:C11"/>
    <mergeCell ref="G13:G14"/>
    <mergeCell ref="D17:F17"/>
    <mergeCell ref="G17:G20"/>
    <mergeCell ref="D18:F18"/>
    <mergeCell ref="D19:F19"/>
    <mergeCell ref="D20:F20"/>
    <mergeCell ref="C23:F23"/>
    <mergeCell ref="D26:F26"/>
    <mergeCell ref="D27:F27"/>
    <mergeCell ref="D28:F28"/>
    <mergeCell ref="D29:F29"/>
    <mergeCell ref="D30:F30"/>
    <mergeCell ref="B38:G38"/>
    <mergeCell ref="D31:F31"/>
    <mergeCell ref="B33:G33"/>
    <mergeCell ref="B34:G34"/>
    <mergeCell ref="B35:G35"/>
    <mergeCell ref="B36:G36"/>
    <mergeCell ref="B37:G37"/>
  </mergeCells>
  <conditionalFormatting sqref="G24">
    <cfRule type="expression" priority="15" dxfId="60" stopIfTrue="1">
      <formula>$I$24</formula>
    </cfRule>
  </conditionalFormatting>
  <conditionalFormatting sqref="G25">
    <cfRule type="expression" priority="16" dxfId="60" stopIfTrue="1">
      <formula>OR('【記入例-1】'!#REF!&lt;&gt;IF(AND('【記入例-1】'!#REF!&gt;0,'【記入例-1】'!#REF!&gt;0,'【記入例-1】'!#REF!&gt;0),ROUND('【記入例-1】'!#REF!/'【記入例-1】'!#REF!,0),""),'【記入例-1】'!#REF!&lt;&gt;IF(AND('【記入例-1】'!#REF!&gt;0,'【記入例-1】'!#REF!&gt;0,'【記入例-1】'!#REF!&gt;0),ROUND('【記入例-1】'!#REF!/'【記入例-1】'!#REF!,0),""),'【記入例-1】'!#REF!&lt;&gt;IF(AND('【記入例-1】'!#REF!&gt;0,'【記入例-1】'!#REF!&gt;0,'【記入例-1】'!#REF!&gt;0),ROUND('【記入例-1】'!#REF!/'【記入例-1】'!#REF!,0),""))</formula>
    </cfRule>
  </conditionalFormatting>
  <conditionalFormatting sqref="G28">
    <cfRule type="expression" priority="19" dxfId="60" stopIfTrue="1">
      <formula>ROUND($D$28,1)&lt;&gt;ROUND($D$18-$D$20,1)</formula>
    </cfRule>
  </conditionalFormatting>
  <conditionalFormatting sqref="G30">
    <cfRule type="expression" priority="20" dxfId="60" stopIfTrue="1">
      <formula>$D$30&lt;&gt;ROUND(1000*$D$29/$D$26,1)</formula>
    </cfRule>
  </conditionalFormatting>
  <conditionalFormatting sqref="G31">
    <cfRule type="expression" priority="21" dxfId="60" stopIfTrue="1">
      <formula>ROUND($D$31,2)&lt;&gt;ROUND(IF($D$30&lt;30,"タイプ1",IF($D$30&lt;50,"タイプ2",IF($D$30&lt;70,"タイプ3",IF($D$30&lt;90,"タイプ4",IF($D$30&gt;=90,"タイプ5",""))))),2)</formula>
    </cfRule>
  </conditionalFormatting>
  <conditionalFormatting sqref="G27">
    <cfRule type="expression" priority="18" dxfId="60" stopIfTrue="1">
      <formula>ROUND($D$27,2)&lt;&gt;ROUND(IF($I$10="H","―",ROUND($D$17+$D$19,1)),2)</formula>
    </cfRule>
  </conditionalFormatting>
  <conditionalFormatting sqref="G29">
    <cfRule type="expression" priority="22" dxfId="60" stopIfTrue="1">
      <formula>ROUND($D$29,2)&lt;&gt;ROUND(IF($I$10="H",$D$28,MAX($D$27:$D$28)),2)</formula>
    </cfRule>
  </conditionalFormatting>
  <conditionalFormatting sqref="G26">
    <cfRule type="expression" priority="17" dxfId="61" stopIfTrue="1">
      <formula>ROUND($D$26,1)&lt;&gt;ROUND(SUM('【記入例-1】'!#REF!),1)</formula>
    </cfRule>
  </conditionalFormatting>
  <conditionalFormatting sqref="F12:F14">
    <cfRule type="expression" priority="7" dxfId="60" stopIfTrue="1">
      <formula>$F$14&lt;&gt;$K$12</formula>
    </cfRule>
  </conditionalFormatting>
  <conditionalFormatting sqref="E12:E14">
    <cfRule type="expression" priority="6" dxfId="61" stopIfTrue="1">
      <formula>$E$14&lt;&gt;$J$12</formula>
    </cfRule>
  </conditionalFormatting>
  <conditionalFormatting sqref="D12:D14">
    <cfRule type="expression" priority="5" dxfId="61" stopIfTrue="1">
      <formula>$D$14&lt;&gt;$I$12</formula>
    </cfRule>
  </conditionalFormatting>
  <conditionalFormatting sqref="D16:F16">
    <cfRule type="expression" priority="4" dxfId="62">
      <formula>MATCH(D12,$Q$1:$Q$8,0)&lt;=5</formula>
    </cfRule>
  </conditionalFormatting>
  <conditionalFormatting sqref="D16 D12">
    <cfRule type="expression" priority="3" dxfId="61">
      <formula>OR(AND($D$12=$Q$6,$D$16&gt;=0.6),AND($D$12=$Q$7,$D$16&lt;0.6))</formula>
    </cfRule>
  </conditionalFormatting>
  <conditionalFormatting sqref="E16 E12">
    <cfRule type="expression" priority="2" dxfId="61" stopIfTrue="1">
      <formula>OR(AND($E$12=$Q$6,$E$16&gt;=0.6),AND($E$12=$Q$7,$E$16&lt;0.6))</formula>
    </cfRule>
  </conditionalFormatting>
  <conditionalFormatting sqref="F16 F12">
    <cfRule type="expression" priority="1" dxfId="61" stopIfTrue="1">
      <formula>OR(AND($F$12=$Q$6,$F$16&gt;=0.6),AND($F$12=$Q$7,$F$16&lt;0.6))</formula>
    </cfRule>
  </conditionalFormatting>
  <dataValidations count="4">
    <dataValidation type="list" allowBlank="1" showInputMessage="1" showErrorMessage="1" sqref="D13:F13">
      <formula1>$R$2:$R$5</formula1>
    </dataValidation>
    <dataValidation type="list" allowBlank="1" showInputMessage="1" showErrorMessage="1" sqref="D10">
      <formula1>$P$2:$P$10</formula1>
    </dataValidation>
    <dataValidation type="list" allowBlank="1" showInputMessage="1" showErrorMessage="1" sqref="D12:F12">
      <formula1>$Q$2:$Q$9</formula1>
    </dataValidation>
    <dataValidation type="list" allowBlank="1" showInputMessage="1" showErrorMessage="1" sqref="I2">
      <formula1>"住宅,非住宅建築物"</formula1>
    </dataValidation>
  </dataValidations>
  <printOptions/>
  <pageMargins left="0.7086614173228347" right="0.7086614173228347" top="0.6692913385826772" bottom="0.7480314960629921" header="0.31496062992125984" footer="0.31496062992125984"/>
  <pageSetup fitToHeight="1" fitToWidth="1" horizontalDpi="600" verticalDpi="600" orientation="portrait" paperSize="9" scale="55" r:id="rId1"/>
</worksheet>
</file>

<file path=xl/worksheets/sheet5.xml><?xml version="1.0" encoding="utf-8"?>
<worksheet xmlns="http://schemas.openxmlformats.org/spreadsheetml/2006/main" xmlns:r="http://schemas.openxmlformats.org/officeDocument/2006/relationships">
  <sheetPr>
    <pageSetUpPr fitToPage="1"/>
  </sheetPr>
  <dimension ref="A1:AE38"/>
  <sheetViews>
    <sheetView zoomScalePageLayoutView="0" workbookViewId="0" topLeftCell="A1">
      <selection activeCell="E42" sqref="E42"/>
    </sheetView>
  </sheetViews>
  <sheetFormatPr defaultColWidth="9.00390625" defaultRowHeight="13.5"/>
  <cols>
    <col min="1" max="1" width="0.5" style="9" customWidth="1"/>
    <col min="2" max="2" width="39.875" style="9" customWidth="1"/>
    <col min="3" max="3" width="14.00390625" style="9" customWidth="1"/>
    <col min="4" max="6" width="18.50390625" style="9" customWidth="1"/>
    <col min="7" max="7" width="40.875" style="9" customWidth="1"/>
    <col min="8" max="8" width="0.875" style="10" customWidth="1"/>
    <col min="9" max="9" width="10.125" style="101" bestFit="1" customWidth="1"/>
    <col min="10" max="10" width="8.875" style="102" customWidth="1"/>
    <col min="11" max="11" width="8.125" style="102" customWidth="1"/>
    <col min="12" max="14" width="2.00390625" style="102" customWidth="1"/>
    <col min="15" max="15" width="2.125" style="102" customWidth="1"/>
    <col min="16" max="16" width="13.125" style="102" bestFit="1" customWidth="1"/>
    <col min="17" max="17" width="23.875" style="102" bestFit="1" customWidth="1"/>
    <col min="18" max="18" width="64.875" style="102" bestFit="1" customWidth="1"/>
    <col min="19" max="19" width="20.875" style="102" bestFit="1" customWidth="1"/>
    <col min="20" max="20" width="20.875" style="102" customWidth="1"/>
    <col min="21" max="21" width="17.625" style="102" bestFit="1" customWidth="1"/>
    <col min="22" max="22" width="17.625" style="102" customWidth="1"/>
    <col min="23" max="24" width="22.25390625" style="102" bestFit="1" customWidth="1"/>
    <col min="25" max="25" width="9.50390625" style="102" bestFit="1" customWidth="1"/>
    <col min="26" max="26" width="9.50390625" style="102" customWidth="1"/>
    <col min="27" max="27" width="17.00390625" style="102" bestFit="1" customWidth="1"/>
    <col min="28" max="29" width="8.875" style="103" customWidth="1"/>
    <col min="30" max="30" width="8.875" style="104" customWidth="1"/>
    <col min="31" max="16384" width="8.875" style="9" customWidth="1"/>
  </cols>
  <sheetData>
    <row r="1" spans="1:31" ht="13.5" thickBot="1">
      <c r="A1" s="4"/>
      <c r="B1" s="2"/>
      <c r="C1" s="2"/>
      <c r="D1" s="5"/>
      <c r="E1" s="37"/>
      <c r="F1" s="37"/>
      <c r="G1" s="3"/>
      <c r="H1" s="8"/>
      <c r="I1" s="90"/>
      <c r="J1" s="91"/>
      <c r="K1" s="91"/>
      <c r="L1" s="91"/>
      <c r="M1" s="91"/>
      <c r="N1" s="91"/>
      <c r="O1" s="92"/>
      <c r="P1" s="92" t="s">
        <v>15</v>
      </c>
      <c r="Q1" s="92" t="s">
        <v>24</v>
      </c>
      <c r="R1" s="92" t="s">
        <v>28</v>
      </c>
      <c r="S1" s="92" t="s">
        <v>80</v>
      </c>
      <c r="T1" s="92" t="s">
        <v>81</v>
      </c>
      <c r="U1" s="92" t="s">
        <v>6</v>
      </c>
      <c r="V1" s="92" t="s">
        <v>64</v>
      </c>
      <c r="W1" s="92" t="s">
        <v>87</v>
      </c>
      <c r="X1" s="92" t="s">
        <v>88</v>
      </c>
      <c r="Y1" s="92" t="s">
        <v>5</v>
      </c>
      <c r="Z1" s="92" t="s">
        <v>65</v>
      </c>
      <c r="AA1" s="92" t="s">
        <v>12</v>
      </c>
      <c r="AB1" s="92"/>
      <c r="AC1" s="92"/>
      <c r="AD1" s="93"/>
      <c r="AE1" s="89"/>
    </row>
    <row r="2" spans="1:31" ht="27" customHeight="1" thickTop="1">
      <c r="A2" s="4"/>
      <c r="B2" s="106" t="str">
        <f>"【"&amp;$I$2&amp;"用】 地中熱交換器タイプ確認シート(Ver.3.0)"</f>
        <v>【非住宅建築物用】 地中熱交換器タイプ確認シート(Ver.3.0)</v>
      </c>
      <c r="C2" s="34"/>
      <c r="D2" s="1"/>
      <c r="E2" s="1"/>
      <c r="F2" s="1" t="s">
        <v>1</v>
      </c>
      <c r="G2" s="54" t="s">
        <v>119</v>
      </c>
      <c r="H2" s="16"/>
      <c r="I2" s="94" t="s">
        <v>137</v>
      </c>
      <c r="J2" s="95"/>
      <c r="K2" s="95"/>
      <c r="L2" s="96"/>
      <c r="M2" s="96"/>
      <c r="N2" s="96"/>
      <c r="O2" s="95"/>
      <c r="P2" s="95"/>
      <c r="Q2" s="95"/>
      <c r="R2" s="95"/>
      <c r="S2" s="95"/>
      <c r="T2" s="95"/>
      <c r="U2" s="95"/>
      <c r="V2" s="95"/>
      <c r="W2" s="95"/>
      <c r="X2" s="95"/>
      <c r="Y2" s="95"/>
      <c r="Z2" s="95"/>
      <c r="AA2" s="95"/>
      <c r="AB2" s="95"/>
      <c r="AC2" s="95"/>
      <c r="AD2" s="97"/>
      <c r="AE2" s="89"/>
    </row>
    <row r="3" spans="1:31" ht="27" customHeight="1" thickBot="1">
      <c r="A3" s="4"/>
      <c r="B3" s="2" t="str">
        <f ca="1">RIGHT(CELL("filename",B3),LEN(CELL("filename",B3))-FIND("]",CELL("filename",B3)))</f>
        <v>【記入例-2】</v>
      </c>
      <c r="C3" s="2"/>
      <c r="D3" s="1"/>
      <c r="E3" s="1"/>
      <c r="F3" s="1" t="s">
        <v>0</v>
      </c>
      <c r="G3" s="53" t="s">
        <v>10</v>
      </c>
      <c r="H3" s="16"/>
      <c r="I3" s="94"/>
      <c r="J3" s="95"/>
      <c r="K3" s="95"/>
      <c r="L3" s="96"/>
      <c r="M3" s="96"/>
      <c r="N3" s="96"/>
      <c r="O3" s="95"/>
      <c r="P3" s="95" t="s">
        <v>16</v>
      </c>
      <c r="Q3" s="95" t="s">
        <v>25</v>
      </c>
      <c r="R3" s="95" t="s">
        <v>4</v>
      </c>
      <c r="S3" s="98" t="s">
        <v>83</v>
      </c>
      <c r="T3" s="95" t="s">
        <v>82</v>
      </c>
      <c r="U3" s="95">
        <v>1.3957</v>
      </c>
      <c r="V3" s="95">
        <v>0</v>
      </c>
      <c r="W3" s="98" t="s">
        <v>89</v>
      </c>
      <c r="X3" s="95"/>
      <c r="Y3" s="95">
        <v>-0.481</v>
      </c>
      <c r="Z3" s="95">
        <v>0</v>
      </c>
      <c r="AA3" s="95">
        <v>1.2</v>
      </c>
      <c r="AB3" s="95"/>
      <c r="AC3" s="95"/>
      <c r="AD3" s="97"/>
      <c r="AE3" s="89"/>
    </row>
    <row r="4" spans="2:31" ht="13.5" thickTop="1">
      <c r="B4" s="11"/>
      <c r="C4" s="11"/>
      <c r="D4" s="11"/>
      <c r="E4" s="11"/>
      <c r="F4" s="11"/>
      <c r="G4" s="11"/>
      <c r="I4" s="94"/>
      <c r="J4" s="95"/>
      <c r="K4" s="95"/>
      <c r="L4" s="95"/>
      <c r="M4" s="95"/>
      <c r="N4" s="95"/>
      <c r="O4" s="95"/>
      <c r="P4" s="95" t="s">
        <v>17</v>
      </c>
      <c r="Q4" s="95" t="s">
        <v>26</v>
      </c>
      <c r="R4" s="95" t="s">
        <v>29</v>
      </c>
      <c r="S4" s="95" t="s">
        <v>84</v>
      </c>
      <c r="T4" s="95" t="s">
        <v>82</v>
      </c>
      <c r="U4" s="95">
        <v>1.81441</v>
      </c>
      <c r="V4" s="95">
        <v>0</v>
      </c>
      <c r="W4" s="98" t="s">
        <v>89</v>
      </c>
      <c r="X4" s="95"/>
      <c r="Y4" s="95">
        <v>-0.481</v>
      </c>
      <c r="Z4" s="95">
        <v>0</v>
      </c>
      <c r="AA4" s="95">
        <v>1.2</v>
      </c>
      <c r="AB4" s="95"/>
      <c r="AC4" s="95"/>
      <c r="AD4" s="97"/>
      <c r="AE4" s="89"/>
    </row>
    <row r="5" spans="1:31" ht="18" customHeight="1" thickBot="1">
      <c r="A5" s="12"/>
      <c r="B5" s="13" t="s">
        <v>46</v>
      </c>
      <c r="C5" s="14"/>
      <c r="D5" s="13" t="str">
        <f>IF($I$2="非住宅建築物","熱源・空調系統名：","")&amp;IF($I$2="住宅","空調する室等（参考入力）：","")</f>
        <v>熱源・空調系統名：</v>
      </c>
      <c r="E5" s="38"/>
      <c r="F5" s="38"/>
      <c r="G5" s="15"/>
      <c r="I5" s="94"/>
      <c r="J5" s="95"/>
      <c r="K5" s="95"/>
      <c r="L5" s="95"/>
      <c r="M5" s="95"/>
      <c r="N5" s="95"/>
      <c r="O5" s="95"/>
      <c r="P5" s="95" t="s">
        <v>18</v>
      </c>
      <c r="Q5" s="95" t="s">
        <v>27</v>
      </c>
      <c r="R5" s="95" t="s">
        <v>30</v>
      </c>
      <c r="S5" s="95" t="s">
        <v>85</v>
      </c>
      <c r="T5" s="95" t="s">
        <v>82</v>
      </c>
      <c r="U5" s="95">
        <v>1.6938870000000001</v>
      </c>
      <c r="V5" s="95">
        <v>0</v>
      </c>
      <c r="W5" s="98" t="s">
        <v>90</v>
      </c>
      <c r="X5" s="95"/>
      <c r="Y5" s="95">
        <v>-0.439</v>
      </c>
      <c r="Z5" s="95">
        <v>0</v>
      </c>
      <c r="AA5" s="95">
        <v>0.7</v>
      </c>
      <c r="AB5" s="95"/>
      <c r="AC5" s="95"/>
      <c r="AD5" s="97"/>
      <c r="AE5" s="89"/>
    </row>
    <row r="6" spans="1:31" ht="27" customHeight="1" thickBot="1" thickTop="1">
      <c r="A6" s="12"/>
      <c r="B6" s="7" t="s">
        <v>2</v>
      </c>
      <c r="C6" s="6"/>
      <c r="D6" s="7" t="s">
        <v>8</v>
      </c>
      <c r="E6" s="39"/>
      <c r="F6" s="39"/>
      <c r="G6" s="6"/>
      <c r="H6" s="16"/>
      <c r="I6" s="94"/>
      <c r="J6" s="95"/>
      <c r="K6" s="95"/>
      <c r="L6" s="95"/>
      <c r="M6" s="95"/>
      <c r="N6" s="95"/>
      <c r="O6" s="95"/>
      <c r="P6" s="95" t="s">
        <v>19</v>
      </c>
      <c r="Q6" s="95" t="s">
        <v>114</v>
      </c>
      <c r="R6" s="95"/>
      <c r="S6" s="98" t="s">
        <v>100</v>
      </c>
      <c r="T6" s="98" t="s">
        <v>105</v>
      </c>
      <c r="U6" s="95">
        <v>1.2344</v>
      </c>
      <c r="V6" s="95">
        <v>-0.5953</v>
      </c>
      <c r="W6" s="98" t="s">
        <v>107</v>
      </c>
      <c r="X6" s="98" t="s">
        <v>108</v>
      </c>
      <c r="Y6" s="98">
        <v>-0.2383</v>
      </c>
      <c r="Z6" s="98">
        <v>0.0475</v>
      </c>
      <c r="AA6" s="95">
        <v>1.2</v>
      </c>
      <c r="AB6" s="95"/>
      <c r="AC6" s="95"/>
      <c r="AD6" s="97"/>
      <c r="AE6" s="89"/>
    </row>
    <row r="7" spans="2:31" ht="14.25" customHeight="1" thickTop="1">
      <c r="B7" s="17"/>
      <c r="C7" s="17"/>
      <c r="D7" s="17"/>
      <c r="E7" s="17"/>
      <c r="F7" s="17"/>
      <c r="G7" s="17"/>
      <c r="H7" s="16"/>
      <c r="I7" s="94"/>
      <c r="J7" s="95"/>
      <c r="K7" s="95"/>
      <c r="L7" s="95"/>
      <c r="M7" s="95"/>
      <c r="N7" s="95"/>
      <c r="O7" s="95"/>
      <c r="P7" s="95" t="s">
        <v>20</v>
      </c>
      <c r="Q7" s="95" t="s">
        <v>115</v>
      </c>
      <c r="R7" s="95"/>
      <c r="S7" s="98" t="s">
        <v>106</v>
      </c>
      <c r="T7" s="98" t="s">
        <v>102</v>
      </c>
      <c r="U7" s="95">
        <v>1.0246</v>
      </c>
      <c r="V7" s="98">
        <v>-0.2606</v>
      </c>
      <c r="W7" s="98" t="s">
        <v>109</v>
      </c>
      <c r="X7" s="98" t="s">
        <v>110</v>
      </c>
      <c r="Y7" s="98">
        <v>-0.2943</v>
      </c>
      <c r="Z7" s="98">
        <v>0.0613</v>
      </c>
      <c r="AA7" s="95">
        <v>1.2</v>
      </c>
      <c r="AB7" s="95"/>
      <c r="AC7" s="95"/>
      <c r="AD7" s="97"/>
      <c r="AE7" s="89"/>
    </row>
    <row r="8" spans="2:31" ht="18" customHeight="1">
      <c r="B8" s="11" t="s">
        <v>3</v>
      </c>
      <c r="C8" s="11"/>
      <c r="D8" s="11"/>
      <c r="E8" s="11"/>
      <c r="F8" s="11"/>
      <c r="G8" s="11"/>
      <c r="H8" s="16"/>
      <c r="I8" s="94"/>
      <c r="J8" s="95"/>
      <c r="K8" s="95"/>
      <c r="L8" s="95"/>
      <c r="M8" s="95"/>
      <c r="N8" s="95"/>
      <c r="O8" s="95"/>
      <c r="P8" s="95" t="s">
        <v>21</v>
      </c>
      <c r="Q8" s="95" t="s">
        <v>66</v>
      </c>
      <c r="R8" s="95"/>
      <c r="S8" s="95" t="s">
        <v>86</v>
      </c>
      <c r="T8" s="98" t="s">
        <v>103</v>
      </c>
      <c r="U8" s="95">
        <v>1.6275</v>
      </c>
      <c r="V8" s="95">
        <f>-0.881</f>
        <v>-0.881</v>
      </c>
      <c r="W8" s="98" t="s">
        <v>91</v>
      </c>
      <c r="X8" s="98" t="s">
        <v>111</v>
      </c>
      <c r="Y8" s="98">
        <v>-0.6618</v>
      </c>
      <c r="Z8" s="95">
        <f>0.055</f>
        <v>0.055</v>
      </c>
      <c r="AA8" s="95">
        <v>1.2</v>
      </c>
      <c r="AB8" s="95"/>
      <c r="AC8" s="95"/>
      <c r="AD8" s="97"/>
      <c r="AE8" s="89"/>
    </row>
    <row r="9" spans="1:31" ht="18" customHeight="1" thickBot="1">
      <c r="A9" s="12"/>
      <c r="B9" s="18" t="s">
        <v>7</v>
      </c>
      <c r="C9" s="182" t="s">
        <v>63</v>
      </c>
      <c r="D9" s="183"/>
      <c r="E9" s="183"/>
      <c r="F9" s="184"/>
      <c r="G9" s="19" t="s">
        <v>31</v>
      </c>
      <c r="I9" s="99">
        <f>IF(D12="","",MATCH(D$12,$Q$1:$Q$9,0))</f>
        <v>5</v>
      </c>
      <c r="J9" s="100">
        <f>IF(E12="","",MATCH(E$12,$Q$1:$Q$9,0))</f>
        <v>6</v>
      </c>
      <c r="K9" s="100">
        <f>IF(F12="","",MATCH(F$12,$Q$1:$Q$9,0))</f>
        <v>9</v>
      </c>
      <c r="L9" s="95"/>
      <c r="M9" s="95"/>
      <c r="N9" s="95"/>
      <c r="O9" s="95"/>
      <c r="P9" s="95" t="s">
        <v>22</v>
      </c>
      <c r="Q9" s="95" t="s">
        <v>116</v>
      </c>
      <c r="R9" s="95"/>
      <c r="S9" s="95" t="s">
        <v>101</v>
      </c>
      <c r="T9" s="98" t="s">
        <v>104</v>
      </c>
      <c r="U9" s="95">
        <v>1.9231</v>
      </c>
      <c r="V9" s="95">
        <v>-1.0518</v>
      </c>
      <c r="W9" s="98" t="s">
        <v>112</v>
      </c>
      <c r="X9" s="98" t="s">
        <v>113</v>
      </c>
      <c r="Y9" s="98">
        <v>-0.6564</v>
      </c>
      <c r="Z9" s="98">
        <v>0.2325</v>
      </c>
      <c r="AA9" s="95">
        <v>1.2</v>
      </c>
      <c r="AB9" s="95"/>
      <c r="AC9" s="95"/>
      <c r="AD9" s="97"/>
      <c r="AE9" s="89"/>
    </row>
    <row r="10" spans="1:31" ht="27" customHeight="1" thickBot="1" thickTop="1">
      <c r="A10" s="12"/>
      <c r="B10" s="35" t="s">
        <v>14</v>
      </c>
      <c r="C10" s="40" t="s">
        <v>37</v>
      </c>
      <c r="D10" s="185" t="s">
        <v>18</v>
      </c>
      <c r="E10" s="186"/>
      <c r="F10" s="187"/>
      <c r="G10" s="42" t="s">
        <v>130</v>
      </c>
      <c r="I10" s="99" t="str">
        <f>IF(OR($D$10="1地域",$D$10="2地域",$D$10="3地域",AND($I$2="住宅",$D$10="4地域")),"H","maxHC")</f>
        <v>H</v>
      </c>
      <c r="J10" s="95"/>
      <c r="K10" s="95"/>
      <c r="L10" s="95"/>
      <c r="M10" s="95"/>
      <c r="N10" s="95"/>
      <c r="O10" s="95"/>
      <c r="P10" s="95" t="s">
        <v>23</v>
      </c>
      <c r="Q10" s="95"/>
      <c r="R10" s="95"/>
      <c r="S10" s="95"/>
      <c r="T10" s="95"/>
      <c r="U10" s="95"/>
      <c r="V10" s="95"/>
      <c r="W10" s="95"/>
      <c r="X10" s="95"/>
      <c r="Y10" s="95"/>
      <c r="Z10" s="95"/>
      <c r="AA10" s="95"/>
      <c r="AB10" s="95"/>
      <c r="AC10" s="95"/>
      <c r="AD10" s="97"/>
      <c r="AE10" s="89"/>
    </row>
    <row r="11" spans="1:31" ht="59.25" customHeight="1" thickBot="1" thickTop="1">
      <c r="A11" s="12"/>
      <c r="B11" s="188" t="s">
        <v>44</v>
      </c>
      <c r="C11" s="189"/>
      <c r="D11" s="50" t="s">
        <v>40</v>
      </c>
      <c r="E11" s="50" t="s">
        <v>41</v>
      </c>
      <c r="F11" s="50" t="s">
        <v>42</v>
      </c>
      <c r="G11" s="44" t="s">
        <v>131</v>
      </c>
      <c r="I11" s="99"/>
      <c r="J11" s="95"/>
      <c r="K11" s="95"/>
      <c r="L11" s="95"/>
      <c r="M11" s="95"/>
      <c r="N11" s="95"/>
      <c r="O11" s="95"/>
      <c r="P11" s="95"/>
      <c r="Q11" s="95"/>
      <c r="R11" s="95"/>
      <c r="S11" s="95"/>
      <c r="T11" s="95"/>
      <c r="U11" s="95"/>
      <c r="V11" s="95"/>
      <c r="W11" s="95"/>
      <c r="X11" s="95"/>
      <c r="Y11" s="95"/>
      <c r="Z11" s="95"/>
      <c r="AA11" s="95"/>
      <c r="AB11" s="95"/>
      <c r="AC11" s="95"/>
      <c r="AD11" s="97"/>
      <c r="AE11" s="89"/>
    </row>
    <row r="12" spans="1:31" ht="71.25" customHeight="1" thickTop="1">
      <c r="A12" s="12"/>
      <c r="B12" s="35" t="s">
        <v>94</v>
      </c>
      <c r="C12" s="40" t="s">
        <v>37</v>
      </c>
      <c r="D12" s="82" t="s">
        <v>43</v>
      </c>
      <c r="E12" s="83" t="s">
        <v>114</v>
      </c>
      <c r="F12" s="52" t="s">
        <v>116</v>
      </c>
      <c r="G12" s="43" t="str">
        <f>"※「"&amp;$Q$3&amp;"」「"&amp;$Q$4&amp;"」「"&amp;$Q$5&amp;"」「"&amp;$Q$6&amp;"」「"&amp;$Q$7&amp;"」「"&amp;$Q$8&amp;"」「"&amp;$Q$9&amp;"」から地中熱交換器の種類を選択する"</f>
        <v>※「ダブルUチューブ」「シングルUチューブ」「水平埋設型」「大口径固体充填(d&lt;0.6m)」「大口径固体充填(d≧0.6m)」「間接型水充填」「直接循環型水充填」から地中熱交換器の種類を選択する</v>
      </c>
      <c r="I12" s="94">
        <f ca="1">IF($D$13=$R$5,INDIRECT(ADDRESS(MATCH('【記入例-2】'!$D$12,$Q$1:$Q$9,0),COLUMN($AA$1))),$D$14)</f>
        <v>0.7</v>
      </c>
      <c r="J12" s="95">
        <f ca="1">IF($E$13=$R$5,INDIRECT(ADDRESS(MATCH('【記入例-2】'!$E$12,$Q$1:$Q$9,0),COLUMN($AA$1))),$E$14)</f>
        <v>1.2</v>
      </c>
      <c r="K12" s="95">
        <f ca="1">IF($F$13=$R$5,INDIRECT(ADDRESS(MATCH('【記入例-2】'!$F$12,$Q$1:$Q$9,0),COLUMN($AA$1))),$F$14)</f>
        <v>1.3</v>
      </c>
      <c r="L12" s="95"/>
      <c r="M12" s="95"/>
      <c r="N12" s="95"/>
      <c r="O12" s="95"/>
      <c r="P12" s="95"/>
      <c r="Q12" s="95"/>
      <c r="R12" s="95"/>
      <c r="S12" s="95"/>
      <c r="T12" s="95"/>
      <c r="U12" s="95"/>
      <c r="V12" s="95"/>
      <c r="W12" s="95"/>
      <c r="X12" s="95"/>
      <c r="Y12" s="95"/>
      <c r="Z12" s="95"/>
      <c r="AA12" s="95"/>
      <c r="AB12" s="95"/>
      <c r="AC12" s="95"/>
      <c r="AD12" s="97"/>
      <c r="AE12" s="89"/>
    </row>
    <row r="13" spans="1:31" ht="58.5" customHeight="1">
      <c r="A13" s="12"/>
      <c r="B13" s="21" t="s">
        <v>39</v>
      </c>
      <c r="C13" s="46" t="s">
        <v>38</v>
      </c>
      <c r="D13" s="48" t="s">
        <v>30</v>
      </c>
      <c r="E13" s="45" t="s">
        <v>30</v>
      </c>
      <c r="F13" s="49" t="s">
        <v>4</v>
      </c>
      <c r="G13" s="170" t="str">
        <f>"※地盤の有効熱伝導率を決定した方法を選択し、四捨五入して小数点以下1桁とした有効熱伝導率を入力する。"&amp;IF($D$13=$R$5,CHAR(10)&amp;"※【"&amp;$D$11&amp;"】「"&amp;$D$12&amp;"」において、デフォルト値のλを使う場合は、λ="&amp;I12&amp;"とする","")&amp;IF($E$13=$R$5,CHAR(10)&amp;"※【"&amp;$E$11&amp;"】「"&amp;$E$12&amp;"」において、デフォルト値のλを使う場合は、λ="&amp;J12&amp;"とする","")&amp;IF($F$13=$R$5,CHAR(10)&amp;"※【"&amp;$F$11&amp;"】「"&amp;$F$12&amp;"」において、デフォルト値のλを使う場合は、λ="&amp;K12&amp;"とする","")</f>
        <v>※地盤の有効熱伝導率を決定した方法を選択し、四捨五入して小数点以下1桁とした有効熱伝導率を入力する。
※【構成1】「水平埋設型」において、デフォルト値のλを使う場合は、λ=0.7とする
※【構成2】「大口径固体充填(d&lt;0.6m)」において、デフォルト値のλを使う場合は、λ=1.2とする</v>
      </c>
      <c r="H13" s="16"/>
      <c r="I13" s="94">
        <f ca="1">INDIRECT(ADDRESS(I$9,COLUMN($U$1)))+INDIRECT(ADDRESS(I$9,COLUMN($V$1)))*D16</f>
        <v>1.6938870000000001</v>
      </c>
      <c r="J13" s="95">
        <f ca="1">INDIRECT(ADDRESS(J$9,COLUMN($U$1)))+INDIRECT(ADDRESS(J$9,COLUMN($V$1)))*E16</f>
        <v>0.9962799999999999</v>
      </c>
      <c r="K13" s="95">
        <f ca="1">INDIRECT(ADDRESS(K$9,COLUMN($U$1)))+INDIRECT(ADDRESS(K$9,COLUMN($V$1)))*F16</f>
        <v>1.3972</v>
      </c>
      <c r="L13" s="95"/>
      <c r="M13" s="95"/>
      <c r="N13" s="95"/>
      <c r="O13" s="95"/>
      <c r="P13" s="95"/>
      <c r="Q13" s="95"/>
      <c r="R13" s="95"/>
      <c r="S13" s="95"/>
      <c r="T13" s="95"/>
      <c r="U13" s="95"/>
      <c r="V13" s="95"/>
      <c r="W13" s="95"/>
      <c r="X13" s="95"/>
      <c r="Y13" s="95"/>
      <c r="Z13" s="95"/>
      <c r="AA13" s="95"/>
      <c r="AB13" s="95"/>
      <c r="AC13" s="95"/>
      <c r="AD13" s="97"/>
      <c r="AE13" s="89"/>
    </row>
    <row r="14" spans="1:31" ht="127.5" customHeight="1">
      <c r="A14" s="12"/>
      <c r="B14" s="22"/>
      <c r="C14" s="47" t="s">
        <v>72</v>
      </c>
      <c r="D14" s="72">
        <v>0.7</v>
      </c>
      <c r="E14" s="73">
        <v>1.2</v>
      </c>
      <c r="F14" s="74">
        <v>1.3</v>
      </c>
      <c r="G14" s="171"/>
      <c r="H14" s="16"/>
      <c r="I14" s="94">
        <f ca="1">INDIRECT(ADDRESS(I$9,COLUMN($Y$1)))+INDIRECT(ADDRESS(I$9,COLUMN($Z$1)))*D16</f>
        <v>-0.439</v>
      </c>
      <c r="J14" s="95">
        <f ca="1">INDIRECT(ADDRESS(J$9,COLUMN($Y$1)))+INDIRECT(ADDRESS(J$9,COLUMN($Z$1)))*E16</f>
        <v>-0.2193</v>
      </c>
      <c r="K14" s="95">
        <f ca="1">INDIRECT(ADDRESS(K$9,COLUMN($Y$1)))+INDIRECT(ADDRESS(K$9,COLUMN($Z$1)))*F16</f>
        <v>-0.54015</v>
      </c>
      <c r="L14" s="95"/>
      <c r="M14" s="95"/>
      <c r="N14" s="95"/>
      <c r="O14" s="95"/>
      <c r="P14" s="95"/>
      <c r="Q14" s="95"/>
      <c r="R14" s="95"/>
      <c r="S14" s="95"/>
      <c r="T14" s="95"/>
      <c r="U14" s="95"/>
      <c r="V14" s="95"/>
      <c r="W14" s="95"/>
      <c r="X14" s="95"/>
      <c r="Y14" s="95"/>
      <c r="Z14" s="95"/>
      <c r="AA14" s="95"/>
      <c r="AB14" s="95"/>
      <c r="AC14" s="95"/>
      <c r="AD14" s="97"/>
      <c r="AE14" s="89"/>
    </row>
    <row r="15" spans="1:31" ht="99.75" customHeight="1">
      <c r="A15" s="12"/>
      <c r="B15" s="33" t="s">
        <v>118</v>
      </c>
      <c r="C15" s="23" t="s">
        <v>67</v>
      </c>
      <c r="D15" s="75">
        <v>75</v>
      </c>
      <c r="E15" s="76">
        <v>100</v>
      </c>
      <c r="F15" s="77">
        <v>50</v>
      </c>
      <c r="G15" s="44" t="str">
        <f>IF(COUNTIF($D$12:$F$12,"="&amp;$Q$3)+COUNTIF($D$12:$F$12,"="&amp;$Q$4)+COUNTIF($D$12:$F$12,"="&amp;$Q$6)+COUNTIF($D$12:$F$12,"="&amp;$Q$7)+COUNTIF($D$12:$F$12,"="&amp;$Q$8)+COUNTIF($D$12:$F$12,"="&amp;$Q$9)&gt;0,"※"&amp;IF(COUNTIF($D$12:$F$12,"="&amp;$Q$3)&gt;0,"「"&amp;$Q$3&amp;"」","")&amp;IF(COUNTIF($D$12:$F$12,"="&amp;$Q$4)&gt;0,"「"&amp;$Q$4&amp;"」","")&amp;IF(COUNTIF($D$12:$F$12,"="&amp;$Q$6)&gt;0,"「"&amp;$Q$6&amp;"」","")&amp;IF(COUNTIF($D$12:$F$12,"="&amp;$Q$7)&gt;0,"「"&amp;$Q$7&amp;"」","")&amp;IF(COUNTIF($D$12:$F$12,"="&amp;$Q$8)&gt;0,"「"&amp;$Q$8&amp;"」","")&amp;IF(COUNTIF($D$12:$F$12,"="&amp;$Q$9)&gt;0,"「"&amp;$Q$9&amp;"」","")&amp;"では地中熱交換器の長さの合計とする。"&amp;CHAR(10),"")&amp;IF(COUNTIF($D$12:$F$12,"="&amp;$Q$5)&gt;0,"※「"&amp;$Q$5&amp;"」では地中熱交換器を埋設するトレンチの水平方向長さの合計とする。"&amp;CHAR(10),"")&amp;"※地中熱交換器長は四捨五入して整数とした値で入力するものとする。"</f>
        <v>※「大口径固体充填(d&lt;0.6m)」「直接循環型水充填」では地中熱交換器の長さの合計とする。
※「水平埋設型」では地中熱交換器を埋設するトレンチの水平方向長さの合計とする。
※地中熱交換器長は四捨五入して整数とした値で入力するものとする。</v>
      </c>
      <c r="H15" s="24"/>
      <c r="I15" s="94"/>
      <c r="J15" s="95"/>
      <c r="K15" s="95"/>
      <c r="L15" s="95"/>
      <c r="M15" s="95"/>
      <c r="N15" s="95"/>
      <c r="O15" s="95"/>
      <c r="P15" s="95"/>
      <c r="Q15" s="95"/>
      <c r="R15" s="95"/>
      <c r="S15" s="95"/>
      <c r="T15" s="95"/>
      <c r="U15" s="95"/>
      <c r="V15" s="95"/>
      <c r="W15" s="95"/>
      <c r="X15" s="95"/>
      <c r="Y15" s="95"/>
      <c r="Z15" s="95"/>
      <c r="AA15" s="95"/>
      <c r="AB15" s="95"/>
      <c r="AC15" s="95"/>
      <c r="AD15" s="97"/>
      <c r="AE15" s="89"/>
    </row>
    <row r="16" spans="1:31" ht="108.75" customHeight="1">
      <c r="A16" s="12"/>
      <c r="B16" s="84" t="s">
        <v>135</v>
      </c>
      <c r="C16" s="70" t="s">
        <v>134</v>
      </c>
      <c r="D16" s="78">
        <v>0.2</v>
      </c>
      <c r="E16" s="85">
        <v>0.4</v>
      </c>
      <c r="F16" s="86">
        <v>0.5</v>
      </c>
      <c r="G16" s="71" t="str">
        <f>"※「"&amp;$Q$6&amp;"」「"&amp;$Q$7&amp;"」「"&amp;$Q$8&amp;"」「"&amp;$Q$9&amp;"」については、種類に対応した直径に係る代表寸法を、四捨五入して小数点以下3桁の数値で入力する。"&amp;CHAR(10)&amp;"※「"&amp;$Q$3&amp;"」「"&amp;$Q$4&amp;"」「"&amp;$Q$5&amp;"」については、直径に係る代表寸法を入力しても計算に反映されない。"</f>
        <v>※「大口径固体充填(d&lt;0.6m)」「大口径固体充填(d≧0.6m)」「間接型水充填」「直接循環型水充填」については、種類に対応した直径に係る代表寸法を、四捨五入して小数点以下3桁の数値で入力する。
※「ダブルUチューブ」「シングルUチューブ」「水平埋設型」については、直径に係る代表寸法を入力しても計算に反映されない。</v>
      </c>
      <c r="H16" s="24"/>
      <c r="I16" s="94"/>
      <c r="J16" s="95"/>
      <c r="K16" s="95"/>
      <c r="L16" s="95"/>
      <c r="M16" s="95"/>
      <c r="N16" s="95"/>
      <c r="O16" s="95"/>
      <c r="P16" s="95"/>
      <c r="Q16" s="95"/>
      <c r="R16" s="95"/>
      <c r="S16" s="95"/>
      <c r="T16" s="95"/>
      <c r="U16" s="95"/>
      <c r="V16" s="95"/>
      <c r="W16" s="95"/>
      <c r="X16" s="95"/>
      <c r="Y16" s="95"/>
      <c r="Z16" s="95"/>
      <c r="AA16" s="95"/>
      <c r="AB16" s="95"/>
      <c r="AC16" s="95"/>
      <c r="AD16" s="97"/>
      <c r="AE16" s="89"/>
    </row>
    <row r="17" spans="1:31" ht="36" customHeight="1">
      <c r="A17" s="12"/>
      <c r="B17" s="25" t="s">
        <v>95</v>
      </c>
      <c r="C17" s="36" t="s">
        <v>68</v>
      </c>
      <c r="D17" s="172">
        <v>10</v>
      </c>
      <c r="E17" s="173"/>
      <c r="F17" s="174"/>
      <c r="G17" s="175" t="s">
        <v>35</v>
      </c>
      <c r="H17" s="16"/>
      <c r="I17" s="94"/>
      <c r="J17" s="95"/>
      <c r="K17" s="95"/>
      <c r="L17" s="95"/>
      <c r="M17" s="95"/>
      <c r="N17" s="95"/>
      <c r="O17" s="95"/>
      <c r="P17" s="95"/>
      <c r="Q17" s="95"/>
      <c r="R17" s="95"/>
      <c r="S17" s="95"/>
      <c r="T17" s="95"/>
      <c r="U17" s="95"/>
      <c r="V17" s="95"/>
      <c r="W17" s="95"/>
      <c r="X17" s="95"/>
      <c r="Y17" s="95"/>
      <c r="Z17" s="95"/>
      <c r="AA17" s="95"/>
      <c r="AB17" s="95"/>
      <c r="AC17" s="95"/>
      <c r="AD17" s="97"/>
      <c r="AE17" s="89"/>
    </row>
    <row r="18" spans="1:31" ht="36" customHeight="1">
      <c r="A18" s="12"/>
      <c r="B18" s="22"/>
      <c r="C18" s="36" t="s">
        <v>69</v>
      </c>
      <c r="D18" s="172">
        <v>10</v>
      </c>
      <c r="E18" s="173"/>
      <c r="F18" s="174"/>
      <c r="G18" s="176"/>
      <c r="H18" s="16"/>
      <c r="I18" s="94"/>
      <c r="J18" s="95"/>
      <c r="K18" s="95"/>
      <c r="L18" s="95"/>
      <c r="M18" s="95"/>
      <c r="N18" s="95"/>
      <c r="O18" s="95"/>
      <c r="P18" s="95"/>
      <c r="Q18" s="95"/>
      <c r="R18" s="95"/>
      <c r="S18" s="95"/>
      <c r="T18" s="95"/>
      <c r="U18" s="95"/>
      <c r="V18" s="95"/>
      <c r="W18" s="95"/>
      <c r="X18" s="95"/>
      <c r="Y18" s="95"/>
      <c r="Z18" s="95"/>
      <c r="AA18" s="95"/>
      <c r="AB18" s="95"/>
      <c r="AC18" s="95"/>
      <c r="AD18" s="97"/>
      <c r="AE18" s="89"/>
    </row>
    <row r="19" spans="1:31" ht="36" customHeight="1">
      <c r="A19" s="12"/>
      <c r="B19" s="26" t="s">
        <v>96</v>
      </c>
      <c r="C19" s="36" t="s">
        <v>70</v>
      </c>
      <c r="D19" s="172">
        <v>3</v>
      </c>
      <c r="E19" s="173"/>
      <c r="F19" s="174"/>
      <c r="G19" s="176"/>
      <c r="H19" s="16"/>
      <c r="I19" s="94"/>
      <c r="J19" s="95"/>
      <c r="K19" s="95"/>
      <c r="L19" s="95"/>
      <c r="M19" s="95"/>
      <c r="N19" s="95"/>
      <c r="O19" s="95"/>
      <c r="P19" s="95"/>
      <c r="Q19" s="95"/>
      <c r="R19" s="95"/>
      <c r="S19" s="95"/>
      <c r="T19" s="95"/>
      <c r="U19" s="95"/>
      <c r="V19" s="95"/>
      <c r="W19" s="95"/>
      <c r="X19" s="95"/>
      <c r="Y19" s="95"/>
      <c r="Z19" s="95"/>
      <c r="AA19" s="95"/>
      <c r="AB19" s="95"/>
      <c r="AC19" s="95"/>
      <c r="AD19" s="97"/>
      <c r="AE19" s="89"/>
    </row>
    <row r="20" spans="1:31" ht="30" thickBot="1">
      <c r="A20" s="12"/>
      <c r="B20" s="22"/>
      <c r="C20" s="36" t="s">
        <v>71</v>
      </c>
      <c r="D20" s="178">
        <v>3</v>
      </c>
      <c r="E20" s="179"/>
      <c r="F20" s="180"/>
      <c r="G20" s="177"/>
      <c r="H20" s="16"/>
      <c r="I20" s="94" t="str">
        <f ca="1">IF(D$14&gt;0,INDIRECT(ADDRESS(I$9,COLUMN($S$1)))&amp;IF(INDIRECT(ADDRESS(I$9,COLUMN($V$1)))=0,"",ROUND(D16,3))&amp;INDIRECT(ADDRESS(I$9,COLUMN($T$1)))&amp;ROUND(D$14,1)&amp;"^("&amp;INDIRECT(ADDRESS(I$9,COLUMN($W$1)))&amp;IF(INDIRECT(ADDRESS(I$9,COLUMN($V$1)))=0,"",ROUND(D16,3)&amp;INDIRECT(ADDRESS(I$9,COLUMN($X$1))))&amp;")","")</f>
        <v>1.0023×1.3×1.3×0.7^(-0.439)</v>
      </c>
      <c r="J20" s="95"/>
      <c r="K20" s="95"/>
      <c r="L20" s="95"/>
      <c r="M20" s="95"/>
      <c r="N20" s="95"/>
      <c r="O20" s="95"/>
      <c r="P20" s="95"/>
      <c r="Q20" s="95"/>
      <c r="R20" s="95"/>
      <c r="S20" s="95"/>
      <c r="T20" s="95"/>
      <c r="U20" s="95"/>
      <c r="V20" s="95"/>
      <c r="W20" s="95"/>
      <c r="X20" s="95"/>
      <c r="Y20" s="95"/>
      <c r="Z20" s="95"/>
      <c r="AA20" s="95"/>
      <c r="AB20" s="95"/>
      <c r="AC20" s="95"/>
      <c r="AD20" s="97"/>
      <c r="AE20" s="89"/>
    </row>
    <row r="21" spans="4:31" ht="6" customHeight="1" thickTop="1">
      <c r="D21" s="17"/>
      <c r="E21" s="17"/>
      <c r="F21" s="17"/>
      <c r="G21" s="17"/>
      <c r="H21" s="16"/>
      <c r="I21" s="94"/>
      <c r="J21" s="95"/>
      <c r="K21" s="95"/>
      <c r="L21" s="95"/>
      <c r="M21" s="95"/>
      <c r="N21" s="95"/>
      <c r="O21" s="95"/>
      <c r="P21" s="95"/>
      <c r="Q21" s="95"/>
      <c r="R21" s="95"/>
      <c r="S21" s="95"/>
      <c r="T21" s="95"/>
      <c r="U21" s="95"/>
      <c r="V21" s="95"/>
      <c r="W21" s="95"/>
      <c r="X21" s="95"/>
      <c r="Y21" s="95"/>
      <c r="Z21" s="95"/>
      <c r="AA21" s="95"/>
      <c r="AB21" s="95"/>
      <c r="AC21" s="95"/>
      <c r="AD21" s="97"/>
      <c r="AE21" s="89"/>
    </row>
    <row r="22" spans="2:31" ht="18" customHeight="1">
      <c r="B22" s="17" t="s">
        <v>36</v>
      </c>
      <c r="C22" s="27"/>
      <c r="D22" s="17"/>
      <c r="E22" s="17"/>
      <c r="F22" s="17"/>
      <c r="G22" s="17"/>
      <c r="I22" s="94"/>
      <c r="J22" s="95" t="str">
        <f ca="1">IF(E$14&gt;0,INDIRECT(ADDRESS(J$9,COLUMN($S$1)))&amp;IF(INDIRECT(ADDRESS(J$9,COLUMN($V$1)))=0,"",ROUND(E16,3))&amp;INDIRECT(ADDRESS(J$9,COLUMN($T$1)))&amp;ROUND(E$14,1)&amp;"^("&amp;INDIRECT(ADDRESS(J$9,COLUMN($W$1)))&amp;IF(INDIRECT(ADDRESS(J$9,COLUMN($V$1)))=0,"",ROUND(E16,3)&amp;INDIRECT(ADDRESS(J$9,COLUMN($X$1))))&amp;")","")</f>
        <v>(-0.5953×0.4+1.2344)×1.2^(0.0475×0.4-0.2383)</v>
      </c>
      <c r="K22" s="95"/>
      <c r="L22" s="95"/>
      <c r="M22" s="95"/>
      <c r="N22" s="95"/>
      <c r="O22" s="95"/>
      <c r="P22" s="95"/>
      <c r="Q22" s="95"/>
      <c r="R22" s="95"/>
      <c r="S22" s="95"/>
      <c r="T22" s="95"/>
      <c r="U22" s="95"/>
      <c r="V22" s="95"/>
      <c r="W22" s="95"/>
      <c r="X22" s="95"/>
      <c r="Y22" s="95"/>
      <c r="Z22" s="95"/>
      <c r="AA22" s="95"/>
      <c r="AB22" s="95"/>
      <c r="AC22" s="95"/>
      <c r="AD22" s="97"/>
      <c r="AE22" s="89"/>
    </row>
    <row r="23" spans="2:31" ht="27" customHeight="1">
      <c r="B23" s="18"/>
      <c r="C23" s="190" t="s">
        <v>62</v>
      </c>
      <c r="D23" s="191"/>
      <c r="E23" s="191"/>
      <c r="F23" s="192"/>
      <c r="G23" s="20" t="s">
        <v>117</v>
      </c>
      <c r="I23" s="94"/>
      <c r="J23" s="95"/>
      <c r="K23" s="95" t="str">
        <f ca="1">IF(F$14&gt;0,INDIRECT(ADDRESS(K$9,COLUMN($S$1)))&amp;IF(INDIRECT(ADDRESS(K$9,COLUMN($V$1)))=0,"",ROUND(F16,3))&amp;INDIRECT(ADDRESS(K$9,COLUMN($T$1)))&amp;ROUND(F$14,1)&amp;"^("&amp;INDIRECT(ADDRESS(K$9,COLUMN($W$1)))&amp;IF(INDIRECT(ADDRESS(K$9,COLUMN($V$1)))=0,"",ROUND(F16,3)&amp;INDIRECT(ADDRESS(K$9,COLUMN($X$1))))&amp;")","")</f>
        <v>(-1.0518×0.5+1.9231)×1.3^(0.2325×0.5-0.6564)</v>
      </c>
      <c r="L23" s="95"/>
      <c r="M23" s="95"/>
      <c r="N23" s="95"/>
      <c r="O23" s="95"/>
      <c r="P23" s="95"/>
      <c r="Q23" s="95"/>
      <c r="R23" s="95"/>
      <c r="S23" s="95"/>
      <c r="T23" s="95"/>
      <c r="U23" s="95"/>
      <c r="V23" s="95"/>
      <c r="W23" s="95"/>
      <c r="X23" s="95"/>
      <c r="Y23" s="95"/>
      <c r="Z23" s="95"/>
      <c r="AA23" s="95"/>
      <c r="AB23" s="95"/>
      <c r="AC23" s="95"/>
      <c r="AD23" s="97"/>
      <c r="AE23" s="89"/>
    </row>
    <row r="24" spans="1:31" ht="103.5" customHeight="1">
      <c r="A24" s="12"/>
      <c r="B24" s="21" t="s">
        <v>92</v>
      </c>
      <c r="C24" s="41" t="s">
        <v>73</v>
      </c>
      <c r="D24" s="87">
        <f>IF(D$14&lt;=0,"",ROUND(I13*ROUND(D$14,1)^I14,2))</f>
        <v>1.98</v>
      </c>
      <c r="E24" s="87">
        <f>IF(E$14&lt;=0,"",ROUND(J13*ROUND(E$14,1)^J14,2))</f>
        <v>0.96</v>
      </c>
      <c r="F24" s="87">
        <f>IF(F$14&lt;=0,"",ROUND(K13*ROUND(F$14,1)^K14,2))</f>
        <v>1.21</v>
      </c>
      <c r="G24" s="28" t="str">
        <f>IF(D$14&gt;0,"l1 = "&amp;I20&amp;CHAR(10),"")&amp;IF(E$14&gt;0,"l2 = "&amp;J22&amp;CHAR(10),"")&amp;IF(F$14&gt;0,"l3 = "&amp;K23&amp;CHAR(10),"")&amp;" ※liは小数点以下2桁とする"</f>
        <v>l1 = 1.0023×1.3×1.3×0.7^(-0.439)
l2 = (-0.5953×0.4+1.2344)×1.2^(0.0475×0.4-0.2383)
l3 = (-1.0518×0.5+1.9231)×1.3^(0.2325×0.5-0.6564)
 ※liは小数点以下2桁とする</v>
      </c>
      <c r="H24" s="9"/>
      <c r="I24" s="94" t="b">
        <f>OR(D$24&lt;&gt;IF(D$14&lt;=0,"",ROUND(I13*ROUND(D$14,1)^I14,2)),E$24&lt;&gt;IF(E$14&lt;=0,"",ROUND(J13*ROUND(E$14,1)^J14,2)),F$24&lt;&gt;IF(F$14&lt;=0,"",ROUND(K13*ROUND(F$14,1)^K14,2)))</f>
        <v>0</v>
      </c>
      <c r="J24" s="95"/>
      <c r="K24" s="95"/>
      <c r="L24" s="95"/>
      <c r="M24" s="95"/>
      <c r="N24" s="95"/>
      <c r="O24" s="95"/>
      <c r="P24" s="95"/>
      <c r="Q24" s="95"/>
      <c r="R24" s="95"/>
      <c r="S24" s="95"/>
      <c r="T24" s="95"/>
      <c r="U24" s="95"/>
      <c r="V24" s="95"/>
      <c r="W24" s="95"/>
      <c r="X24" s="95"/>
      <c r="Y24" s="95"/>
      <c r="Z24" s="95"/>
      <c r="AA24" s="95"/>
      <c r="AB24" s="95"/>
      <c r="AC24" s="95"/>
      <c r="AD24" s="97"/>
      <c r="AE24" s="89"/>
    </row>
    <row r="25" spans="1:8" ht="65.25" customHeight="1">
      <c r="A25" s="12"/>
      <c r="B25" s="31"/>
      <c r="C25" s="41" t="s">
        <v>74</v>
      </c>
      <c r="D25" s="81">
        <f>IF(AND(D15&gt;0,D24&gt;0,D14&gt;0),ROUND(D$15/D$24,0),"")</f>
        <v>38</v>
      </c>
      <c r="E25" s="81">
        <f>IF(AND(E15&gt;0,E24&gt;0,E14&gt;0),ROUND(E$15/E$24,0),"")</f>
        <v>104</v>
      </c>
      <c r="F25" s="81">
        <f>IF(AND(F15&gt;0,F24&gt;0,F14&gt;0),ROUND(F$15/F$24,0),"")</f>
        <v>41</v>
      </c>
      <c r="G25" s="28" t="str">
        <f>IF(AND(D15&gt;0,D24&gt;0,D14&gt;0)," L1' = L1/l1 = "&amp;D$15&amp;"/"&amp;ROUND(D$24,2)&amp;CHAR(10),"")&amp;IF(AND(E15&gt;0,E24&gt;0,E14&gt;0)," L2' = L2/l2 = "&amp;E$15&amp;"/"&amp;ROUND(E$24,2)&amp;CHAR(10),"")&amp;IF(AND(F15&gt;0,F24&gt;0,F14&gt;0)," L3' = L3/l3 = "&amp;F$15&amp;"/"&amp;ROUND(F$24,2)&amp;CHAR(10),"")&amp;" ※Li'は整数とする"</f>
        <v> L1' = L1/l1 = 75/1.98
 L2' = L2/l2 = 100/0.96
 L3' = L3/l3 = 50/1.21
 ※Li'は整数とする</v>
      </c>
      <c r="H25" s="9"/>
    </row>
    <row r="26" spans="1:12" ht="28.5" customHeight="1">
      <c r="A26" s="12"/>
      <c r="B26" s="22"/>
      <c r="C26" s="41" t="s">
        <v>75</v>
      </c>
      <c r="D26" s="193">
        <f>IF(SUM(D25:F25)&gt;0,SUM(D25:F25),"")</f>
        <v>183</v>
      </c>
      <c r="E26" s="193"/>
      <c r="F26" s="193"/>
      <c r="G26" s="28" t="str">
        <f>IF(D26="",""," L' = Σ Li' ="&amp;IF(D25&lt;&gt;"",ROUND(D25,0),"")&amp;IF(AND(D25&lt;&gt;"",E25&lt;&gt;""),"+","")&amp;IF(E25&lt;&gt;"",ROUND(E25,0),"")&amp;IF(F25&lt;&gt;"","+","")&amp;IF(F25&lt;&gt;"",ROUND(F25,0),""))</f>
        <v> L' = Σ Li' =38+104+41</v>
      </c>
      <c r="H26" s="16"/>
      <c r="J26" s="105"/>
      <c r="K26" s="105"/>
      <c r="L26" s="105"/>
    </row>
    <row r="27" spans="1:7" ht="28.5" customHeight="1">
      <c r="A27" s="12"/>
      <c r="B27" s="29" t="s">
        <v>9</v>
      </c>
      <c r="C27" s="41" t="s">
        <v>76</v>
      </c>
      <c r="D27" s="181" t="str">
        <f>IF(OR(D17="",D19=""),"",IF($I$10="H","―",ROUND($D$17+$D$19,1)))</f>
        <v>―</v>
      </c>
      <c r="E27" s="181"/>
      <c r="F27" s="181"/>
      <c r="G27" s="30" t="str">
        <f>IF(D27="","",IF($I$10="H"," ※"&amp;$D$10&amp;"では非考慮 【"&amp;$I$2&amp;"】"," = "&amp;$D$17&amp;" + "&amp;$D$19))</f>
        <v> ※3地域では非考慮 【非住宅建築物】</v>
      </c>
    </row>
    <row r="28" spans="1:7" ht="28.5" customHeight="1">
      <c r="A28" s="12"/>
      <c r="B28" s="31"/>
      <c r="C28" s="41" t="s">
        <v>77</v>
      </c>
      <c r="D28" s="181">
        <f>IF(OR(D18="",D20=""),"",ROUND($D$18-$D$20,1))</f>
        <v>7</v>
      </c>
      <c r="E28" s="181"/>
      <c r="F28" s="181"/>
      <c r="G28" s="30" t="str">
        <f>IF(D28="",""," = "&amp;$D$18&amp;" - "&amp;$D$20)</f>
        <v> = 10 - 3</v>
      </c>
    </row>
    <row r="29" spans="1:7" ht="28.5" customHeight="1">
      <c r="A29" s="12"/>
      <c r="B29" s="32"/>
      <c r="C29" s="41" t="s">
        <v>78</v>
      </c>
      <c r="D29" s="181">
        <f>IF(OR(D27="",D28=""),"",IF($I$10="H",$D$28,MAX($D$27:$F$28)))</f>
        <v>7</v>
      </c>
      <c r="E29" s="181"/>
      <c r="F29" s="181"/>
      <c r="G29" s="30" t="str">
        <f>IF(D29="","",IF($I$10="H"," ← H = HH' = "&amp;$D$28&amp;"  ("&amp;$D$10&amp;")"," ← H = "&amp;MAX($D$27:$D$28)&amp;"≧"&amp;MIN($D$27:$D$28)))</f>
        <v> ← H = HH' = 7  (3地域)</v>
      </c>
    </row>
    <row r="30" spans="1:7" ht="28.5" customHeight="1">
      <c r="A30" s="12"/>
      <c r="B30" s="20" t="s">
        <v>32</v>
      </c>
      <c r="C30" s="41" t="s">
        <v>79</v>
      </c>
      <c r="D30" s="181">
        <f>IF(OR(D26="",D29=""),"",ROUND(1000*$D$29/$D$26,1))</f>
        <v>38.3</v>
      </c>
      <c r="E30" s="181"/>
      <c r="F30" s="181"/>
      <c r="G30" s="28" t="str">
        <f>IF(D30="",""," Q' = 1000×H/L' = 1000×"&amp;$D$29&amp;"/"&amp;ROUND($D$26,1)&amp;CHAR(10)&amp;" ※Q'は小数点以下1桁とする")</f>
        <v> Q' = 1000×H/L' = 1000×7/183
 ※Q'は小数点以下1桁とする</v>
      </c>
    </row>
    <row r="31" spans="1:7" ht="28.5" customHeight="1">
      <c r="A31" s="12"/>
      <c r="B31" s="18" t="s">
        <v>11</v>
      </c>
      <c r="C31" s="51"/>
      <c r="D31" s="197" t="str">
        <f>IF(D30="","",IF($D$30&lt;30,"タイプ1",IF($D$30&lt;50,"タイプ2",IF($D$30&lt;70,"タイプ3",IF($D$30&lt;90,"タイプ4",IF($D$30&gt;=90,"タイプ5",""))))))</f>
        <v>タイプ2</v>
      </c>
      <c r="E31" s="197"/>
      <c r="F31" s="198"/>
      <c r="G31" s="30" t="str">
        <f>IF(D31="","",IF($D$30&lt;30," ← Q'＜30[W/m]",IF($D$30&lt;50," ← 30≦Q'＜50[W/m]",IF($D$30&lt;70," ← 50≦Q'＜70[W/m]",IF($D$30&lt;90," ← 70≦Q'＜90[W/m]",IF($D$30&gt;=90," ← Q'≧90[W/m]",""))))))</f>
        <v> ← 30≦Q'＜50[W/m]</v>
      </c>
    </row>
    <row r="32" spans="2:6" ht="12.75">
      <c r="B32" s="17"/>
      <c r="C32" s="17"/>
      <c r="D32" s="17"/>
      <c r="E32" s="17"/>
      <c r="F32" s="17"/>
    </row>
    <row r="33" spans="2:7" ht="12.75">
      <c r="B33" s="194" t="s">
        <v>33</v>
      </c>
      <c r="C33" s="195"/>
      <c r="D33" s="195"/>
      <c r="E33" s="195"/>
      <c r="F33" s="195"/>
      <c r="G33" s="196"/>
    </row>
    <row r="34" spans="2:7" ht="28.5" customHeight="1">
      <c r="B34" s="194" t="s">
        <v>34</v>
      </c>
      <c r="C34" s="195"/>
      <c r="D34" s="195"/>
      <c r="E34" s="195"/>
      <c r="F34" s="195"/>
      <c r="G34" s="196"/>
    </row>
    <row r="35" spans="2:7" ht="27" customHeight="1">
      <c r="B35" s="194" t="s">
        <v>13</v>
      </c>
      <c r="C35" s="195"/>
      <c r="D35" s="195"/>
      <c r="E35" s="195"/>
      <c r="F35" s="195"/>
      <c r="G35" s="196"/>
    </row>
    <row r="36" spans="2:7" ht="30" customHeight="1">
      <c r="B36" s="194" t="s">
        <v>45</v>
      </c>
      <c r="C36" s="195"/>
      <c r="D36" s="195"/>
      <c r="E36" s="195"/>
      <c r="F36" s="195"/>
      <c r="G36" s="196"/>
    </row>
    <row r="37" spans="2:7" ht="12.75">
      <c r="B37" s="194" t="s">
        <v>132</v>
      </c>
      <c r="C37" s="195"/>
      <c r="D37" s="195"/>
      <c r="E37" s="195"/>
      <c r="F37" s="195"/>
      <c r="G37" s="196"/>
    </row>
    <row r="38" spans="2:7" ht="30" customHeight="1">
      <c r="B38" s="194" t="s">
        <v>133</v>
      </c>
      <c r="C38" s="195"/>
      <c r="D38" s="195"/>
      <c r="E38" s="195"/>
      <c r="F38" s="195"/>
      <c r="G38" s="196"/>
    </row>
    <row r="39" ht="3.75" customHeight="1"/>
  </sheetData>
  <sheetProtection/>
  <mergeCells count="22">
    <mergeCell ref="C9:F9"/>
    <mergeCell ref="D10:F10"/>
    <mergeCell ref="B11:C11"/>
    <mergeCell ref="G13:G14"/>
    <mergeCell ref="D17:F17"/>
    <mergeCell ref="G17:G20"/>
    <mergeCell ref="D18:F18"/>
    <mergeCell ref="D19:F19"/>
    <mergeCell ref="D20:F20"/>
    <mergeCell ref="C23:F23"/>
    <mergeCell ref="D26:F26"/>
    <mergeCell ref="D27:F27"/>
    <mergeCell ref="D28:F28"/>
    <mergeCell ref="D29:F29"/>
    <mergeCell ref="D30:F30"/>
    <mergeCell ref="B38:G38"/>
    <mergeCell ref="D31:F31"/>
    <mergeCell ref="B33:G33"/>
    <mergeCell ref="B34:G34"/>
    <mergeCell ref="B35:G35"/>
    <mergeCell ref="B36:G36"/>
    <mergeCell ref="B37:G37"/>
  </mergeCells>
  <conditionalFormatting sqref="G24">
    <cfRule type="expression" priority="15" dxfId="60" stopIfTrue="1">
      <formula>$I$24</formula>
    </cfRule>
  </conditionalFormatting>
  <conditionalFormatting sqref="G25">
    <cfRule type="expression" priority="16" dxfId="60" stopIfTrue="1">
      <formula>OR('【記入例-2】'!#REF!&lt;&gt;IF(AND('【記入例-2】'!#REF!&gt;0,'【記入例-2】'!#REF!&gt;0,'【記入例-2】'!#REF!&gt;0),ROUND('【記入例-2】'!#REF!/'【記入例-2】'!#REF!,0),""),'【記入例-2】'!#REF!&lt;&gt;IF(AND('【記入例-2】'!#REF!&gt;0,'【記入例-2】'!#REF!&gt;0,'【記入例-2】'!#REF!&gt;0),ROUND('【記入例-2】'!#REF!/'【記入例-2】'!#REF!,0),""),'【記入例-2】'!#REF!&lt;&gt;IF(AND('【記入例-2】'!#REF!&gt;0,'【記入例-2】'!#REF!&gt;0,'【記入例-2】'!#REF!&gt;0),ROUND('【記入例-2】'!#REF!/'【記入例-2】'!#REF!,0),""))</formula>
    </cfRule>
  </conditionalFormatting>
  <conditionalFormatting sqref="G28">
    <cfRule type="expression" priority="19" dxfId="60" stopIfTrue="1">
      <formula>ROUND($D$28,1)&lt;&gt;ROUND($D$18-$D$20,1)</formula>
    </cfRule>
  </conditionalFormatting>
  <conditionalFormatting sqref="G30">
    <cfRule type="expression" priority="20" dxfId="60" stopIfTrue="1">
      <formula>$D$30&lt;&gt;ROUND(1000*$D$29/$D$26,1)</formula>
    </cfRule>
  </conditionalFormatting>
  <conditionalFormatting sqref="G31">
    <cfRule type="expression" priority="21" dxfId="60" stopIfTrue="1">
      <formula>ROUND($D$31,2)&lt;&gt;ROUND(IF($D$30&lt;30,"タイプ1",IF($D$30&lt;50,"タイプ2",IF($D$30&lt;70,"タイプ3",IF($D$30&lt;90,"タイプ4",IF($D$30&gt;=90,"タイプ5",""))))),2)</formula>
    </cfRule>
  </conditionalFormatting>
  <conditionalFormatting sqref="G27">
    <cfRule type="expression" priority="18" dxfId="60" stopIfTrue="1">
      <formula>ROUND($D$27,2)&lt;&gt;ROUND(IF($I$10="H","―",ROUND($D$17+$D$19,1)),2)</formula>
    </cfRule>
  </conditionalFormatting>
  <conditionalFormatting sqref="G29">
    <cfRule type="expression" priority="22" dxfId="60" stopIfTrue="1">
      <formula>ROUND($D$29,2)&lt;&gt;ROUND(IF($I$10="H",$D$28,MAX($D$27:$D$28)),2)</formula>
    </cfRule>
  </conditionalFormatting>
  <conditionalFormatting sqref="G26">
    <cfRule type="expression" priority="17" dxfId="61" stopIfTrue="1">
      <formula>ROUND($D$26,1)&lt;&gt;ROUND(SUM('【記入例-2】'!#REF!),1)</formula>
    </cfRule>
  </conditionalFormatting>
  <conditionalFormatting sqref="F12:F14">
    <cfRule type="expression" priority="7" dxfId="60" stopIfTrue="1">
      <formula>$F$14&lt;&gt;$K$12</formula>
    </cfRule>
  </conditionalFormatting>
  <conditionalFormatting sqref="E12:E14">
    <cfRule type="expression" priority="6" dxfId="61" stopIfTrue="1">
      <formula>$E$14&lt;&gt;$J$12</formula>
    </cfRule>
  </conditionalFormatting>
  <conditionalFormatting sqref="D12:D14">
    <cfRule type="expression" priority="5" dxfId="61" stopIfTrue="1">
      <formula>$D$14&lt;&gt;$I$12</formula>
    </cfRule>
  </conditionalFormatting>
  <conditionalFormatting sqref="D16:F16">
    <cfRule type="expression" priority="4" dxfId="62">
      <formula>MATCH(D12,$Q$1:$Q$8,0)&lt;=5</formula>
    </cfRule>
  </conditionalFormatting>
  <conditionalFormatting sqref="D16 D12">
    <cfRule type="expression" priority="3" dxfId="61">
      <formula>OR(AND($D$12=$Q$6,$D$16&gt;=0.6),AND($D$12=$Q$7,$D$16&lt;0.6))</formula>
    </cfRule>
  </conditionalFormatting>
  <conditionalFormatting sqref="E16 E12">
    <cfRule type="expression" priority="2" dxfId="61" stopIfTrue="1">
      <formula>OR(AND($E$12=$Q$6,$E$16&gt;=0.6),AND($E$12=$Q$7,$E$16&lt;0.6))</formula>
    </cfRule>
  </conditionalFormatting>
  <conditionalFormatting sqref="F16 F12">
    <cfRule type="expression" priority="1" dxfId="61" stopIfTrue="1">
      <formula>OR(AND($F$12=$Q$6,$F$16&gt;=0.6),AND($F$12=$Q$7,$F$16&lt;0.6))</formula>
    </cfRule>
  </conditionalFormatting>
  <dataValidations count="4">
    <dataValidation type="list" allowBlank="1" showInputMessage="1" showErrorMessage="1" sqref="I2">
      <formula1>"住宅,非住宅建築物"</formula1>
    </dataValidation>
    <dataValidation type="list" allowBlank="1" showInputMessage="1" showErrorMessage="1" sqref="D12:F12">
      <formula1>$Q$2:$Q$9</formula1>
    </dataValidation>
    <dataValidation type="list" allowBlank="1" showInputMessage="1" showErrorMessage="1" sqref="D10">
      <formula1>$P$2:$P$10</formula1>
    </dataValidation>
    <dataValidation type="list" allowBlank="1" showInputMessage="1" showErrorMessage="1" sqref="D13:F13">
      <formula1>$R$2:$R$5</formula1>
    </dataValidation>
  </dataValidations>
  <printOptions/>
  <pageMargins left="0.7086614173228347" right="0.7086614173228347" top="0.6692913385826772" bottom="0.7480314960629921" header="0.31496062992125984" footer="0.31496062992125984"/>
  <pageSetup fitToHeight="1" fitToWidth="1"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NishizawaShigeki</dc:creator>
  <cp:keywords/>
  <dc:description/>
  <cp:lastModifiedBy>habara</cp:lastModifiedBy>
  <cp:lastPrinted>2019-08-14T10:14:08Z</cp:lastPrinted>
  <dcterms:created xsi:type="dcterms:W3CDTF">1997-01-08T22:48:59Z</dcterms:created>
  <dcterms:modified xsi:type="dcterms:W3CDTF">2019-09-03T02:34:53Z</dcterms:modified>
  <cp:category/>
  <cp:version/>
  <cp:contentType/>
  <cp:contentStatus/>
</cp:coreProperties>
</file>